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gomesfaria/Downloads/"/>
    </mc:Choice>
  </mc:AlternateContent>
  <xr:revisionPtr revIDLastSave="0" documentId="8_{9949318E-68C4-1341-A421-0CA84A60DCE7}" xr6:coauthVersionLast="47" xr6:coauthVersionMax="47" xr10:uidLastSave="{00000000-0000-0000-0000-000000000000}"/>
  <bookViews>
    <workbookView xWindow="0" yWindow="500" windowWidth="19420" windowHeight="10420" xr2:uid="{00000000-000D-0000-FFFF-FFFF00000000}"/>
  </bookViews>
  <sheets>
    <sheet name="Cálculo Convenants" sheetId="1" r:id="rId1"/>
    <sheet name="Conceitos " sheetId="2" r:id="rId2"/>
    <sheet name="BP" sheetId="3" r:id="rId3"/>
    <sheet name="Consolidado 12-2021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0" i="1" l="1"/>
  <c r="D49" i="1"/>
  <c r="D46" i="1" l="1"/>
  <c r="D54" i="1" l="1"/>
  <c r="D36" i="1"/>
  <c r="D35" i="1"/>
  <c r="D37" i="1" l="1"/>
  <c r="D55" i="1" s="1"/>
  <c r="D5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tc={567F25FD-937D-4F6D-8E12-2C05F624B75D}</author>
  </authors>
  <commentList>
    <comment ref="D40" authorId="0" shapeId="0" xr:uid="{567F25FD-937D-4F6D-8E12-2C05F624B75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Atualizado conforme BP do novo consolidado que será disponibilizado em breve</t>
      </text>
    </comment>
  </commentList>
</comments>
</file>

<file path=xl/sharedStrings.xml><?xml version="1.0" encoding="utf-8"?>
<sst xmlns="http://schemas.openxmlformats.org/spreadsheetml/2006/main" count="237" uniqueCount="166">
  <si>
    <t>Controladora</t>
  </si>
  <si>
    <t>Consolidado</t>
  </si>
  <si>
    <t>Receita Operacional Bruta</t>
  </si>
  <si>
    <t>(-) Glosa de Faturas</t>
  </si>
  <si>
    <t xml:space="preserve"> -   </t>
  </si>
  <si>
    <t>(-) Abatimentos</t>
  </si>
  <si>
    <t>(-) Impostos e Deduções</t>
  </si>
  <si>
    <t>Receita Operacional Líquida</t>
  </si>
  <si>
    <t>Custo dos Serviços Prestados</t>
  </si>
  <si>
    <t>Lucro Operacional Bruto</t>
  </si>
  <si>
    <t>(Despesas) Receitas Operacionais</t>
  </si>
  <si>
    <t>Pessoal</t>
  </si>
  <si>
    <t>Administrativas</t>
  </si>
  <si>
    <t>Gerais e administrativas</t>
  </si>
  <si>
    <t>Comerciais</t>
  </si>
  <si>
    <t>Tributárias</t>
  </si>
  <si>
    <t>Depreciação/Amortização</t>
  </si>
  <si>
    <t>Resultado com impairment</t>
  </si>
  <si>
    <t>Resultado com participações societárias</t>
  </si>
  <si>
    <t>Outros resultados operacionais</t>
  </si>
  <si>
    <t>Resultado Operacional</t>
  </si>
  <si>
    <t>Resultado Financeiro</t>
  </si>
  <si>
    <t>Receitas financeiras</t>
  </si>
  <si>
    <t>Despesas financeiras</t>
  </si>
  <si>
    <t xml:space="preserve">Resultado antes dos impostos </t>
  </si>
  <si>
    <t>Imposto de Renda</t>
  </si>
  <si>
    <t>Contribuição Social</t>
  </si>
  <si>
    <t>Resultado do Exercício</t>
  </si>
  <si>
    <t>EBITDA</t>
  </si>
  <si>
    <t xml:space="preserve">Depreciação </t>
  </si>
  <si>
    <t xml:space="preserve">Empréstimos CP e LP </t>
  </si>
  <si>
    <t>Títulos descontados</t>
  </si>
  <si>
    <t>Arrendamento Mercantil/ Leasing Financeiro</t>
  </si>
  <si>
    <t>Passivos decorrentes deritvativos</t>
  </si>
  <si>
    <t xml:space="preserve">DÍVIDAS </t>
  </si>
  <si>
    <t xml:space="preserve">CAIXA </t>
  </si>
  <si>
    <t>Caixa 31/12/2021</t>
  </si>
  <si>
    <t xml:space="preserve">Pré operacionais </t>
  </si>
  <si>
    <t>EBITDA- Liquido</t>
  </si>
  <si>
    <t xml:space="preserve">Quociente </t>
  </si>
  <si>
    <t xml:space="preserve">Dívida Liquida </t>
  </si>
  <si>
    <t>Ebitda</t>
  </si>
  <si>
    <t>=&gt;2,00</t>
  </si>
  <si>
    <t>UNITY PARTICIPAÇÕES S.A.</t>
  </si>
  <si>
    <t>BALANÇOS PATRIMONIAIS PARA OS EXERCÍCIOS FINDOS EM</t>
  </si>
  <si>
    <t>31 DE DEZEMBRO DE 2021 E 31 DE DEZEMBRO DE 2020</t>
  </si>
  <si>
    <t>(Em milhares de reais)</t>
  </si>
  <si>
    <t>Ativo</t>
  </si>
  <si>
    <t>Passivo e Patrimônio Líquido</t>
  </si>
  <si>
    <t>Circulante</t>
  </si>
  <si>
    <t>Caixa e equivalentes a caixa</t>
  </si>
  <si>
    <t>Fornecedores</t>
  </si>
  <si>
    <t>Contas a receber</t>
  </si>
  <si>
    <t>Estoques</t>
  </si>
  <si>
    <t>Remuneração e encargos sociais</t>
  </si>
  <si>
    <t>Impostos a recuperar</t>
  </si>
  <si>
    <t>Partes relacionadas</t>
  </si>
  <si>
    <t>Obrigações com investimentos</t>
  </si>
  <si>
    <t>Despesas antecipadas</t>
  </si>
  <si>
    <t>Partes relacionadas PC</t>
  </si>
  <si>
    <t>Outros créditos</t>
  </si>
  <si>
    <t>Adiantamento de clientes</t>
  </si>
  <si>
    <t>Total circulante</t>
  </si>
  <si>
    <t>Arrendamento</t>
  </si>
  <si>
    <t xml:space="preserve">   Outras obrigações</t>
  </si>
  <si>
    <t>Não Circulante</t>
  </si>
  <si>
    <t>Contas a receber - ANC</t>
  </si>
  <si>
    <t>Depósitos judiciais</t>
  </si>
  <si>
    <t>Não circulante</t>
  </si>
  <si>
    <t>Outros créditos - LP</t>
  </si>
  <si>
    <t>Obrigações tributárias - PNC</t>
  </si>
  <si>
    <t>Partes Relacionadas - PNC</t>
  </si>
  <si>
    <t>Arrendamento - PNC</t>
  </si>
  <si>
    <t xml:space="preserve">   Outras obrigações - PNC</t>
  </si>
  <si>
    <t>Total não circulante</t>
  </si>
  <si>
    <t>Investimentos</t>
  </si>
  <si>
    <t>Total do passivo</t>
  </si>
  <si>
    <t>Outros investimentos</t>
  </si>
  <si>
    <t>Imobilizado</t>
  </si>
  <si>
    <t>Patrimônio Líquido</t>
  </si>
  <si>
    <t>Intangível:</t>
  </si>
  <si>
    <t>Capital social</t>
  </si>
  <si>
    <t>Ágio</t>
  </si>
  <si>
    <t>Reserva de capital</t>
  </si>
  <si>
    <t>Outros ativos intangíveis</t>
  </si>
  <si>
    <t>Reserva de lucros</t>
  </si>
  <si>
    <t>Direito de uso</t>
  </si>
  <si>
    <t>Participação de não controladores</t>
  </si>
  <si>
    <t>Total patrimônio líquido</t>
  </si>
  <si>
    <t>Total ativo</t>
  </si>
  <si>
    <t>Total passivo e patrimônio líquido</t>
  </si>
  <si>
    <t>Empréstimos e financiamentos - PC</t>
  </si>
  <si>
    <t>Obrigações tributárias - PC</t>
  </si>
  <si>
    <t>Empréstimos e financiamentos - PNC</t>
  </si>
  <si>
    <t>-</t>
  </si>
  <si>
    <t>Não recorrentes- Repasse Untiy</t>
  </si>
  <si>
    <t xml:space="preserve">Não recorrentes- Outros não recorrentes </t>
  </si>
  <si>
    <t>DRE - Realizado 2021</t>
  </si>
  <si>
    <t>DRE</t>
  </si>
  <si>
    <t>2021 R</t>
  </si>
  <si>
    <t>Real</t>
  </si>
  <si>
    <t>RECEITA BRUTA</t>
  </si>
  <si>
    <t>(-) GLOSA</t>
  </si>
  <si>
    <t>% da Receita Bruta</t>
  </si>
  <si>
    <t>(-) IMPOSTOS SOBRE RECEITA</t>
  </si>
  <si>
    <t>= RECEITA LÍQUIDA</t>
  </si>
  <si>
    <t>(-) CUSTO DAS UNIDADES</t>
  </si>
  <si>
    <t>Pessoal - Unidades</t>
  </si>
  <si>
    <t>Manutenção &amp; Conservação - Unidades</t>
  </si>
  <si>
    <t>Aluguel &amp; Taxas - Unidades</t>
  </si>
  <si>
    <t>Serviços De Terceiros - Unidades</t>
  </si>
  <si>
    <t>Aluguel Equipamentos Hospitalares - Unidades</t>
  </si>
  <si>
    <t>Taxas Gerais - Unidades</t>
  </si>
  <si>
    <t>Utilidades &amp; Serviços - Unidades</t>
  </si>
  <si>
    <t>TI &amp; Telecom - Unidades</t>
  </si>
  <si>
    <t>Outros custos - Unidades</t>
  </si>
  <si>
    <t xml:space="preserve">Custos Radioterapia </t>
  </si>
  <si>
    <t>= MARGEM DE CONTRIBUIÇÃO I</t>
  </si>
  <si>
    <t>Margem de Contribuição I (%)</t>
  </si>
  <si>
    <t>(-) CUSTOS COMPARTILHADOS</t>
  </si>
  <si>
    <t>MATMED</t>
  </si>
  <si>
    <t>% da Receita Oncologia</t>
  </si>
  <si>
    <t>Honorários Médicos</t>
  </si>
  <si>
    <t>(-) CUSTOS REGIONAL</t>
  </si>
  <si>
    <t xml:space="preserve">Serviços Regionais </t>
  </si>
  <si>
    <t>= MARGEM DE CONTRIBUIÇÃO II</t>
  </si>
  <si>
    <t>Margem de Contribuição II (%)</t>
  </si>
  <si>
    <t>(-) DESPESAS ADMINISTRATIVAS</t>
  </si>
  <si>
    <t>Consultoria &amp; Assessoria</t>
  </si>
  <si>
    <t>Serviços De Terceiros</t>
  </si>
  <si>
    <t>Manutenção &amp; Conservação</t>
  </si>
  <si>
    <t>Marketing</t>
  </si>
  <si>
    <t>TI &amp; Telecom</t>
  </si>
  <si>
    <t>Aluguel &amp; Taxas</t>
  </si>
  <si>
    <t>Utilidades &amp; Serviços</t>
  </si>
  <si>
    <t>Taxas Gerais</t>
  </si>
  <si>
    <t>Viagens &amp; Hospedagens</t>
  </si>
  <si>
    <t>Outras Despesas</t>
  </si>
  <si>
    <t>(-) PDD</t>
  </si>
  <si>
    <t>(+/-) Outros Resultados Operacionais</t>
  </si>
  <si>
    <t>= EBITDA Ajustado</t>
  </si>
  <si>
    <t>Margem EBITDA (%)</t>
  </si>
  <si>
    <t>Crescimento (%)</t>
  </si>
  <si>
    <t>REPASSE UNITY</t>
  </si>
  <si>
    <t>NÃO-RECORRENTES</t>
  </si>
  <si>
    <t>M&amp;A</t>
  </si>
  <si>
    <t>Despesas pré-operacionais</t>
  </si>
  <si>
    <t>Ativos pré-operacionais</t>
  </si>
  <si>
    <t xml:space="preserve">Outros não recorrentes </t>
  </si>
  <si>
    <t>= EBITDA Contábil</t>
  </si>
  <si>
    <t>Amortização</t>
  </si>
  <si>
    <t>Depreciação</t>
  </si>
  <si>
    <t>= EBIT</t>
  </si>
  <si>
    <t xml:space="preserve">RESULTADO FINANCEIRO </t>
  </si>
  <si>
    <t>Receita Financeira</t>
  </si>
  <si>
    <t>Despesa Financeira</t>
  </si>
  <si>
    <t>OUTRAS RECEITAS E DESPESAS</t>
  </si>
  <si>
    <t>= EBT</t>
  </si>
  <si>
    <t>RESULTADO NÃO OPERACIONAL</t>
  </si>
  <si>
    <t>(-) IMPOSTO LUCRO</t>
  </si>
  <si>
    <t>IR</t>
  </si>
  <si>
    <t>CSLL</t>
  </si>
  <si>
    <t>AJUSTE RECEITA CONTÁBIL</t>
  </si>
  <si>
    <t>= LUCRO LÍQUIDO</t>
  </si>
  <si>
    <t>Margem (%)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</si>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</sst>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#,##0_);\(#,##0\);\-_)"/>
    <numFmt numFmtId="167" formatCode="#,##0.0%_);\(#,##0.0%\)"/>
    <numFmt numFmtId="168" formatCode="#,##0.00%_);\(#,##0.00%\)"/>
    <numFmt numFmtId="169" formatCode="#,##0.00_);\(#,##0.00\);\-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 val="doubleAccounting"/>
      <sz val="10"/>
      <name val="Arial"/>
      <family val="2"/>
    </font>
    <font>
      <b/>
      <sz val="12"/>
      <color rgb="FF000000"/>
      <name val="Arial"/>
      <family val="2"/>
    </font>
    <font>
      <b/>
      <sz val="14"/>
      <name val="Arial"/>
      <family val="2"/>
    </font>
    <font>
      <sz val="11"/>
      <color rgb="FF000000"/>
      <name val="Calibri"/>
      <family val="2"/>
      <scheme val="minor"/>
    </font>
    <font>
      <b/>
      <sz val="12"/>
      <name val="Arial"/>
      <family val="2"/>
    </font>
    <font>
      <b/>
      <u/>
      <sz val="10"/>
      <name val="Arial"/>
      <family val="2"/>
    </font>
    <font>
      <sz val="10"/>
      <color rgb="FFFFFFFF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Garamond"/>
      <family val="1"/>
    </font>
    <font>
      <b/>
      <sz val="24"/>
      <color rgb="FF002060"/>
      <name val="Agency FB"/>
      <family val="2"/>
    </font>
    <font>
      <b/>
      <sz val="11"/>
      <color rgb="FFFFFFFF"/>
      <name val="Arial Narrow"/>
      <family val="2"/>
    </font>
    <font>
      <sz val="10"/>
      <name val="Calibri"/>
      <family val="2"/>
      <scheme val="minor"/>
    </font>
    <font>
      <b/>
      <sz val="12"/>
      <color rgb="FF000000"/>
      <name val="Garamond"/>
      <family val="1"/>
    </font>
    <font>
      <b/>
      <sz val="10"/>
      <name val="Arial Narrow"/>
      <family val="2"/>
    </font>
    <font>
      <b/>
      <sz val="12"/>
      <name val="Garamond"/>
      <family val="1"/>
    </font>
    <font>
      <sz val="12"/>
      <name val="Garamond"/>
      <family val="1"/>
    </font>
    <font>
      <sz val="10"/>
      <color theme="1"/>
      <name val="Arial Narrow"/>
      <family val="2"/>
    </font>
    <font>
      <i/>
      <sz val="12"/>
      <name val="Garamond"/>
      <family val="1"/>
    </font>
    <font>
      <i/>
      <sz val="10"/>
      <name val="Arial Narrow"/>
      <family val="2"/>
    </font>
    <font>
      <sz val="11"/>
      <name val="Garamond"/>
      <family val="1"/>
    </font>
    <font>
      <sz val="10"/>
      <name val="Arial Narrow"/>
      <family val="2"/>
    </font>
    <font>
      <sz val="10"/>
      <color rgb="FF0070C0"/>
      <name val="Arial Narrow"/>
      <family val="2"/>
    </font>
    <font>
      <i/>
      <sz val="10"/>
      <name val="Calibri"/>
      <family val="2"/>
      <scheme val="minor"/>
    </font>
    <font>
      <b/>
      <sz val="12"/>
      <color theme="9" tint="-0.499984740745262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8ACC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3" fontId="3" fillId="0" borderId="2" xfId="0" applyNumberFormat="1" applyFont="1" applyBorder="1"/>
    <xf numFmtId="0" fontId="4" fillId="2" borderId="0" xfId="0" applyFont="1" applyFill="1"/>
    <xf numFmtId="3" fontId="3" fillId="2" borderId="2" xfId="0" applyNumberFormat="1" applyFont="1" applyFill="1" applyBorder="1"/>
    <xf numFmtId="3" fontId="4" fillId="2" borderId="0" xfId="0" applyNumberFormat="1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3" fontId="4" fillId="0" borderId="0" xfId="0" applyNumberFormat="1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2" fillId="0" borderId="0" xfId="0" applyFont="1"/>
    <xf numFmtId="0" fontId="0" fillId="0" borderId="0" xfId="0" quotePrefix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justify"/>
    </xf>
    <xf numFmtId="0" fontId="8" fillId="0" borderId="0" xfId="0" applyFont="1"/>
    <xf numFmtId="0" fontId="9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" fontId="4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left" vertical="center" indent="1"/>
    </xf>
    <xf numFmtId="3" fontId="3" fillId="0" borderId="3" xfId="0" applyNumberFormat="1" applyFont="1" applyBorder="1"/>
    <xf numFmtId="3" fontId="3" fillId="2" borderId="3" xfId="0" applyNumberFormat="1" applyFont="1" applyFill="1" applyBorder="1"/>
    <xf numFmtId="0" fontId="4" fillId="0" borderId="0" xfId="0" applyFont="1" applyAlignment="1">
      <alignment horizontal="left" indent="1"/>
    </xf>
    <xf numFmtId="4" fontId="4" fillId="0" borderId="0" xfId="0" applyNumberFormat="1" applyFont="1"/>
    <xf numFmtId="4" fontId="4" fillId="2" borderId="0" xfId="0" applyNumberFormat="1" applyFont="1" applyFill="1"/>
    <xf numFmtId="3" fontId="3" fillId="0" borderId="2" xfId="0" applyNumberFormat="1" applyFont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0" borderId="4" xfId="0" applyNumberFormat="1" applyFont="1" applyBorder="1"/>
    <xf numFmtId="3" fontId="3" fillId="2" borderId="4" xfId="0" applyNumberFormat="1" applyFont="1" applyFill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1" fillId="0" borderId="0" xfId="0" applyFont="1"/>
    <xf numFmtId="0" fontId="4" fillId="0" borderId="3" xfId="0" applyFont="1" applyBorder="1"/>
    <xf numFmtId="0" fontId="3" fillId="0" borderId="3" xfId="0" applyFont="1" applyBorder="1" applyAlignment="1">
      <alignment horizontal="left"/>
    </xf>
    <xf numFmtId="0" fontId="2" fillId="4" borderId="0" xfId="0" applyFont="1" applyFill="1"/>
    <xf numFmtId="0" fontId="0" fillId="4" borderId="0" xfId="0" applyFill="1"/>
    <xf numFmtId="0" fontId="12" fillId="0" borderId="0" xfId="0" applyFont="1"/>
    <xf numFmtId="0" fontId="12" fillId="5" borderId="0" xfId="0" applyFont="1" applyFill="1"/>
    <xf numFmtId="0" fontId="12" fillId="0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164" fontId="12" fillId="0" borderId="0" xfId="0" applyNumberFormat="1" applyFont="1" applyFill="1" applyAlignment="1">
      <alignment horizontal="right"/>
    </xf>
    <xf numFmtId="17" fontId="14" fillId="6" borderId="0" xfId="0" applyNumberFormat="1" applyFont="1" applyFill="1" applyAlignment="1">
      <alignment horizontal="center" readingOrder="1"/>
    </xf>
    <xf numFmtId="0" fontId="15" fillId="6" borderId="0" xfId="0" applyNumberFormat="1" applyFont="1" applyFill="1" applyAlignment="1">
      <alignment vertical="center"/>
    </xf>
    <xf numFmtId="164" fontId="12" fillId="0" borderId="0" xfId="0" applyNumberFormat="1" applyFont="1" applyAlignment="1">
      <alignment horizontal="center"/>
    </xf>
    <xf numFmtId="17" fontId="16" fillId="7" borderId="5" xfId="0" applyNumberFormat="1" applyFont="1" applyFill="1" applyBorder="1" applyAlignment="1">
      <alignment horizontal="center" vertical="center" wrapText="1" readingOrder="1"/>
    </xf>
    <xf numFmtId="0" fontId="16" fillId="5" borderId="0" xfId="0" applyNumberFormat="1" applyFont="1" applyFill="1" applyBorder="1" applyAlignment="1">
      <alignment horizontal="center" vertical="center" wrapText="1" readingOrder="1"/>
    </xf>
    <xf numFmtId="0" fontId="16" fillId="7" borderId="5" xfId="0" applyNumberFormat="1" applyFont="1" applyFill="1" applyBorder="1" applyAlignment="1">
      <alignment horizontal="center" vertical="center" wrapText="1" readingOrder="1"/>
    </xf>
    <xf numFmtId="0" fontId="12" fillId="6" borderId="0" xfId="0" applyFont="1" applyFill="1" applyAlignment="1">
      <alignment horizontal="right"/>
    </xf>
    <xf numFmtId="0" fontId="13" fillId="6" borderId="0" xfId="0" applyFont="1" applyFill="1" applyAlignment="1">
      <alignment horizontal="right"/>
    </xf>
    <xf numFmtId="0" fontId="12" fillId="6" borderId="0" xfId="0" applyFont="1" applyFill="1" applyAlignment="1">
      <alignment horizontal="center"/>
    </xf>
    <xf numFmtId="0" fontId="17" fillId="0" borderId="0" xfId="0" applyFont="1"/>
    <xf numFmtId="0" fontId="18" fillId="0" borderId="6" xfId="0" applyFont="1" applyBorder="1" applyAlignment="1">
      <alignment horizontal="left" vertical="center" wrapText="1" readingOrder="1"/>
    </xf>
    <xf numFmtId="166" fontId="19" fillId="5" borderId="0" xfId="0" applyNumberFormat="1" applyFont="1" applyFill="1"/>
    <xf numFmtId="164" fontId="20" fillId="0" borderId="6" xfId="3" applyNumberFormat="1" applyFont="1" applyBorder="1" applyAlignment="1">
      <alignment horizontal="right" vertical="center" wrapText="1" readingOrder="1"/>
    </xf>
    <xf numFmtId="0" fontId="21" fillId="0" borderId="0" xfId="0" applyFont="1" applyBorder="1"/>
    <xf numFmtId="0" fontId="22" fillId="5" borderId="0" xfId="0" applyFont="1" applyFill="1"/>
    <xf numFmtId="166" fontId="21" fillId="0" borderId="0" xfId="0" applyNumberFormat="1" applyFont="1" applyFill="1" applyAlignment="1">
      <alignment horizontal="right"/>
    </xf>
    <xf numFmtId="166" fontId="22" fillId="5" borderId="0" xfId="0" applyNumberFormat="1" applyFont="1" applyFill="1"/>
    <xf numFmtId="0" fontId="23" fillId="0" borderId="0" xfId="0" applyFont="1" applyBorder="1" applyAlignment="1">
      <alignment horizontal="left" vertical="center" indent="1"/>
    </xf>
    <xf numFmtId="167" fontId="24" fillId="5" borderId="0" xfId="0" applyNumberFormat="1" applyFont="1" applyFill="1" applyAlignment="1">
      <alignment horizontal="right"/>
    </xf>
    <xf numFmtId="167" fontId="23" fillId="0" borderId="0" xfId="0" applyNumberFormat="1" applyFont="1" applyFill="1" applyAlignment="1">
      <alignment horizontal="right"/>
    </xf>
    <xf numFmtId="0" fontId="21" fillId="0" borderId="0" xfId="0" applyFont="1" applyFill="1" applyAlignment="1">
      <alignment horizontal="right"/>
    </xf>
    <xf numFmtId="0" fontId="20" fillId="0" borderId="0" xfId="0" applyFont="1" applyBorder="1" applyAlignment="1">
      <alignment vertical="center"/>
    </xf>
    <xf numFmtId="166" fontId="19" fillId="5" borderId="0" xfId="0" applyNumberFormat="1" applyFont="1" applyFill="1" applyAlignment="1">
      <alignment vertical="center"/>
    </xf>
    <xf numFmtId="166" fontId="20" fillId="0" borderId="0" xfId="0" applyNumberFormat="1" applyFont="1" applyFill="1" applyAlignment="1">
      <alignment horizontal="right" vertical="center"/>
    </xf>
    <xf numFmtId="0" fontId="25" fillId="0" borderId="0" xfId="0" applyFont="1" applyBorder="1" applyAlignment="1">
      <alignment vertical="center"/>
    </xf>
    <xf numFmtId="166" fontId="26" fillId="5" borderId="0" xfId="0" applyNumberFormat="1" applyFont="1" applyFill="1" applyAlignment="1">
      <alignment vertical="center"/>
    </xf>
    <xf numFmtId="166" fontId="21" fillId="0" borderId="0" xfId="0" applyNumberFormat="1" applyFont="1" applyFill="1" applyAlignment="1">
      <alignment horizontal="right" vertical="center"/>
    </xf>
    <xf numFmtId="166" fontId="19" fillId="5" borderId="0" xfId="0" applyNumberFormat="1" applyFont="1" applyFill="1" applyBorder="1"/>
    <xf numFmtId="167" fontId="23" fillId="0" borderId="0" xfId="0" applyNumberFormat="1" applyFont="1" applyFill="1" applyAlignment="1">
      <alignment horizontal="right" vertical="center" readingOrder="1"/>
    </xf>
    <xf numFmtId="0" fontId="21" fillId="0" borderId="0" xfId="0" applyFont="1" applyFill="1" applyAlignment="1">
      <alignment horizontal="right" vertical="center" readingOrder="1"/>
    </xf>
    <xf numFmtId="0" fontId="23" fillId="0" borderId="0" xfId="0" applyFont="1" applyBorder="1" applyAlignment="1">
      <alignment horizontal="left" indent="1"/>
    </xf>
    <xf numFmtId="166" fontId="27" fillId="5" borderId="0" xfId="0" applyNumberFormat="1" applyFont="1" applyFill="1"/>
    <xf numFmtId="10" fontId="21" fillId="0" borderId="0" xfId="2" applyNumberFormat="1" applyFont="1" applyFill="1" applyAlignment="1">
      <alignment horizontal="right" vertical="center" readingOrder="1"/>
    </xf>
    <xf numFmtId="166" fontId="21" fillId="0" borderId="0" xfId="0" applyNumberFormat="1" applyFont="1" applyFill="1" applyAlignment="1">
      <alignment horizontal="right" vertical="center" readingOrder="1"/>
    </xf>
    <xf numFmtId="4" fontId="21" fillId="0" borderId="0" xfId="0" applyNumberFormat="1" applyFont="1" applyFill="1" applyAlignment="1">
      <alignment horizontal="right" vertical="center" readingOrder="1"/>
    </xf>
    <xf numFmtId="168" fontId="23" fillId="0" borderId="0" xfId="0" applyNumberFormat="1" applyFont="1" applyFill="1" applyAlignment="1">
      <alignment horizontal="right" vertical="center" readingOrder="1"/>
    </xf>
    <xf numFmtId="0" fontId="20" fillId="0" borderId="0" xfId="0" applyFont="1" applyBorder="1"/>
    <xf numFmtId="166" fontId="20" fillId="0" borderId="0" xfId="0" applyNumberFormat="1" applyFont="1" applyFill="1" applyAlignment="1">
      <alignment horizontal="right" vertical="center" readingOrder="1"/>
    </xf>
    <xf numFmtId="0" fontId="21" fillId="0" borderId="0" xfId="0" applyFont="1" applyBorder="1" applyAlignment="1">
      <alignment horizontal="left" indent="1"/>
    </xf>
    <xf numFmtId="9" fontId="21" fillId="0" borderId="0" xfId="2" applyFont="1" applyAlignment="1">
      <alignment horizontal="right" vertical="center" readingOrder="1"/>
    </xf>
    <xf numFmtId="0" fontId="28" fillId="0" borderId="0" xfId="0" applyFont="1" applyBorder="1" applyAlignment="1">
      <alignment horizontal="left" indent="1"/>
    </xf>
    <xf numFmtId="0" fontId="12" fillId="3" borderId="0" xfId="0" applyFont="1" applyFill="1"/>
    <xf numFmtId="165" fontId="12" fillId="3" borderId="0" xfId="1" applyNumberFormat="1" applyFont="1" applyFill="1"/>
    <xf numFmtId="165" fontId="12" fillId="3" borderId="0" xfId="0" applyNumberFormat="1" applyFont="1" applyFill="1"/>
    <xf numFmtId="0" fontId="15" fillId="6" borderId="0" xfId="0" applyNumberFormat="1" applyFont="1" applyFill="1" applyAlignment="1">
      <alignment horizontal="center" vertical="center"/>
    </xf>
    <xf numFmtId="0" fontId="13" fillId="0" borderId="0" xfId="0" applyFont="1"/>
    <xf numFmtId="0" fontId="13" fillId="5" borderId="0" xfId="0" applyFont="1" applyFill="1"/>
    <xf numFmtId="0" fontId="13" fillId="5" borderId="0" xfId="0" applyFont="1" applyFill="1" applyBorder="1"/>
    <xf numFmtId="0" fontId="12" fillId="5" borderId="0" xfId="0" applyFont="1" applyFill="1" applyBorder="1"/>
    <xf numFmtId="166" fontId="20" fillId="0" borderId="7" xfId="0" applyNumberFormat="1" applyFont="1" applyFill="1" applyBorder="1" applyAlignment="1">
      <alignment horizontal="right"/>
    </xf>
    <xf numFmtId="169" fontId="29" fillId="0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right" vertical="center"/>
    </xf>
    <xf numFmtId="166" fontId="20" fillId="0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15" fillId="6" borderId="0" xfId="0" applyNumberFormat="1" applyFont="1" applyFill="1" applyAlignment="1">
      <alignment horizontal="center" vertical="center"/>
    </xf>
  </cellXfs>
  <cellStyles count="4">
    <cellStyle name="Normal" xfId="0" builtinId="0"/>
    <cellStyle name="Porcentagem" xfId="2" builtinId="5"/>
    <cellStyle name="Vírgula" xfId="1" builtinId="3"/>
    <cellStyle name="Vírgula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16</xdr:col>
      <xdr:colOff>605339</xdr:colOff>
      <xdr:row>34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0358938" cy="6375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omesfaria/OneDrive%20-%20Simplific%20Pavarini%20DTVM%20Ltda/RFB/IRPF2022/S:\Controladoria\Resultado\2021\12-2021\2%20-%20Consolidado\Resultado%202021%20Forecast%20Consolidado%2012-20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Suspensa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aroline de Almeida" id="{FFAD4C53-625C-430A-B1A6-20B8AF8C9BAB}" userId="S::caroline.almeida@unitygroup.com.br::204c499a-ea4e-4070-9dd8-b822df005056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0" dT="2022-03-29T20:30:52.85" personId="{FFAD4C53-625C-430A-B1A6-20B8AF8C9BAB}" id="{567F25FD-937D-4F6D-8E12-2C05F624B75D}">
    <text>Atualizado conforme BP do novo consolidado que será disponibilizado em breve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showGridLines="0" tabSelected="1" topLeftCell="A45" workbookViewId="0">
      <selection activeCell="A49" sqref="A49"/>
    </sheetView>
  </sheetViews>
  <sheetFormatPr baseColWidth="10" defaultColWidth="8.83203125" defaultRowHeight="15" x14ac:dyDescent="0.2"/>
  <cols>
    <col min="1" max="1" width="1.33203125" customWidth="1"/>
    <col min="2" max="2" width="28.5" customWidth="1"/>
    <col min="3" max="3" width="12.1640625" style="10" bestFit="1" customWidth="1"/>
    <col min="4" max="4" width="11.5" style="10" bestFit="1" customWidth="1"/>
    <col min="5" max="5" width="120.83203125" bestFit="1" customWidth="1"/>
  </cols>
  <sheetData>
    <row r="1" spans="1:9" x14ac:dyDescent="0.2">
      <c r="A1" s="2"/>
      <c r="B1" s="2"/>
      <c r="C1" s="107" t="s">
        <v>0</v>
      </c>
      <c r="D1" s="107" t="s">
        <v>1</v>
      </c>
    </row>
    <row r="2" spans="1:9" x14ac:dyDescent="0.2">
      <c r="A2" s="5"/>
      <c r="B2" s="5"/>
      <c r="C2" s="20">
        <v>2021</v>
      </c>
      <c r="D2" s="20">
        <v>2021</v>
      </c>
    </row>
    <row r="3" spans="1:9" ht="16" x14ac:dyDescent="0.2">
      <c r="A3" s="4"/>
      <c r="B3" s="4"/>
      <c r="C3" s="71"/>
      <c r="D3" s="71"/>
    </row>
    <row r="4" spans="1:9" ht="16" x14ac:dyDescent="0.2">
      <c r="A4" s="1" t="s">
        <v>2</v>
      </c>
      <c r="B4" s="1"/>
      <c r="C4" s="71">
        <v>2729</v>
      </c>
      <c r="D4" s="71">
        <v>433108</v>
      </c>
    </row>
    <row r="5" spans="1:9" ht="16" x14ac:dyDescent="0.2">
      <c r="A5" s="1"/>
      <c r="B5" s="8" t="s">
        <v>3</v>
      </c>
      <c r="C5" s="71" t="s">
        <v>4</v>
      </c>
      <c r="D5" s="71">
        <v>-13832</v>
      </c>
    </row>
    <row r="6" spans="1:9" ht="16" x14ac:dyDescent="0.2">
      <c r="A6" s="1"/>
      <c r="B6" s="8" t="s">
        <v>5</v>
      </c>
      <c r="C6" s="71" t="s">
        <v>4</v>
      </c>
      <c r="D6" s="71">
        <v>-31</v>
      </c>
    </row>
    <row r="7" spans="1:9" ht="17" thickBot="1" x14ac:dyDescent="0.25">
      <c r="A7" s="1"/>
      <c r="B7" s="8" t="s">
        <v>6</v>
      </c>
      <c r="C7" s="71">
        <v>-172</v>
      </c>
      <c r="D7" s="71">
        <v>-22674</v>
      </c>
    </row>
    <row r="8" spans="1:9" ht="18" thickTop="1" thickBot="1" x14ac:dyDescent="0.25">
      <c r="A8" s="1" t="s">
        <v>7</v>
      </c>
      <c r="B8" s="1"/>
      <c r="C8" s="105">
        <v>2557</v>
      </c>
      <c r="D8" s="105">
        <v>396571</v>
      </c>
    </row>
    <row r="9" spans="1:9" ht="17" thickTop="1" x14ac:dyDescent="0.2">
      <c r="A9" s="1"/>
      <c r="B9" s="1"/>
      <c r="C9" s="71"/>
      <c r="D9" s="71"/>
      <c r="E9" s="71"/>
      <c r="F9" s="71"/>
      <c r="G9" s="71"/>
      <c r="H9" s="71"/>
      <c r="I9" s="71"/>
    </row>
    <row r="10" spans="1:9" ht="16" x14ac:dyDescent="0.2">
      <c r="A10" s="4" t="s">
        <v>8</v>
      </c>
      <c r="B10" s="4"/>
      <c r="C10" s="71" t="s">
        <v>4</v>
      </c>
      <c r="D10" s="71">
        <v>-240442</v>
      </c>
    </row>
    <row r="11" spans="1:9" ht="17" thickBot="1" x14ac:dyDescent="0.25">
      <c r="A11" s="1"/>
      <c r="B11" s="1"/>
      <c r="C11" s="71"/>
      <c r="D11" s="71"/>
    </row>
    <row r="12" spans="1:9" ht="18" thickTop="1" thickBot="1" x14ac:dyDescent="0.25">
      <c r="A12" s="1" t="s">
        <v>9</v>
      </c>
      <c r="B12" s="1"/>
      <c r="C12" s="105">
        <v>2557</v>
      </c>
      <c r="D12" s="105">
        <v>156129</v>
      </c>
    </row>
    <row r="13" spans="1:9" ht="16" thickTop="1" x14ac:dyDescent="0.2">
      <c r="A13" s="1" t="s">
        <v>10</v>
      </c>
      <c r="B13" s="1"/>
      <c r="C13" s="11"/>
      <c r="D13" s="16"/>
    </row>
    <row r="14" spans="1:9" ht="16" x14ac:dyDescent="0.2">
      <c r="A14" s="4"/>
      <c r="B14" s="8" t="s">
        <v>11</v>
      </c>
      <c r="C14" s="71">
        <v>-6595</v>
      </c>
      <c r="D14" s="71">
        <v>-46832</v>
      </c>
    </row>
    <row r="15" spans="1:9" ht="16" x14ac:dyDescent="0.2">
      <c r="A15" s="4"/>
      <c r="B15" s="8" t="s">
        <v>12</v>
      </c>
      <c r="C15" s="71">
        <v>-11299</v>
      </c>
      <c r="D15" s="71">
        <v>-46267</v>
      </c>
    </row>
    <row r="16" spans="1:9" ht="16" x14ac:dyDescent="0.2">
      <c r="A16" s="4"/>
      <c r="B16" s="8" t="s">
        <v>13</v>
      </c>
      <c r="C16" s="71">
        <v>-18529</v>
      </c>
      <c r="D16" s="71">
        <v>-105642</v>
      </c>
    </row>
    <row r="17" spans="1:5" ht="16" x14ac:dyDescent="0.2">
      <c r="A17" s="4"/>
      <c r="B17" s="8" t="s">
        <v>14</v>
      </c>
      <c r="C17" s="71" t="s">
        <v>4</v>
      </c>
      <c r="D17" s="71">
        <v>-2</v>
      </c>
    </row>
    <row r="18" spans="1:5" ht="16" x14ac:dyDescent="0.2">
      <c r="A18" s="4"/>
      <c r="B18" s="8" t="s">
        <v>15</v>
      </c>
      <c r="C18" s="71" t="s">
        <v>4</v>
      </c>
      <c r="D18" s="71">
        <v>-372</v>
      </c>
    </row>
    <row r="19" spans="1:5" ht="16" x14ac:dyDescent="0.2">
      <c r="A19" s="4"/>
      <c r="B19" s="8" t="s">
        <v>16</v>
      </c>
      <c r="C19" s="71">
        <v>-635</v>
      </c>
      <c r="D19" s="71">
        <v>-12169</v>
      </c>
    </row>
    <row r="20" spans="1:5" ht="16" x14ac:dyDescent="0.2">
      <c r="A20" s="4"/>
      <c r="B20" s="8" t="s">
        <v>17</v>
      </c>
      <c r="C20" s="71" t="s">
        <v>4</v>
      </c>
      <c r="D20" s="71" t="s">
        <v>4</v>
      </c>
    </row>
    <row r="21" spans="1:5" ht="16" x14ac:dyDescent="0.2">
      <c r="A21" s="4"/>
      <c r="B21" s="8" t="s">
        <v>18</v>
      </c>
      <c r="C21" s="71">
        <v>31085</v>
      </c>
      <c r="D21" s="71" t="s">
        <v>4</v>
      </c>
    </row>
    <row r="22" spans="1:5" ht="17" thickBot="1" x14ac:dyDescent="0.25">
      <c r="A22" s="4"/>
      <c r="B22" s="8" t="s">
        <v>19</v>
      </c>
      <c r="C22" s="71">
        <v>-6900</v>
      </c>
      <c r="D22" s="71">
        <v>-8642</v>
      </c>
    </row>
    <row r="23" spans="1:5" ht="18" thickTop="1" thickBot="1" x14ac:dyDescent="0.25">
      <c r="A23" s="1" t="s">
        <v>20</v>
      </c>
      <c r="B23" s="1"/>
      <c r="C23" s="105">
        <v>8213</v>
      </c>
      <c r="D23" s="105">
        <v>41845</v>
      </c>
      <c r="E23" s="71"/>
    </row>
    <row r="24" spans="1:5" ht="16" thickTop="1" x14ac:dyDescent="0.2">
      <c r="A24" s="1"/>
      <c r="B24" s="1"/>
      <c r="C24" s="19"/>
      <c r="D24" s="17"/>
    </row>
    <row r="25" spans="1:5" x14ac:dyDescent="0.2">
      <c r="A25" s="1" t="s">
        <v>21</v>
      </c>
      <c r="B25" s="1"/>
      <c r="C25" s="19"/>
      <c r="D25" s="17"/>
    </row>
    <row r="26" spans="1:5" ht="16" x14ac:dyDescent="0.2">
      <c r="A26" s="4"/>
      <c r="B26" s="8" t="s">
        <v>22</v>
      </c>
      <c r="C26" s="71">
        <v>2948</v>
      </c>
      <c r="D26" s="71">
        <v>3804</v>
      </c>
    </row>
    <row r="27" spans="1:5" ht="16" x14ac:dyDescent="0.2">
      <c r="A27" s="4"/>
      <c r="B27" s="8" t="s">
        <v>23</v>
      </c>
      <c r="C27" s="71">
        <v>-6015</v>
      </c>
      <c r="D27" s="71">
        <v>-9465</v>
      </c>
    </row>
    <row r="28" spans="1:5" ht="17" thickBot="1" x14ac:dyDescent="0.25">
      <c r="A28" s="1"/>
      <c r="B28" s="1"/>
      <c r="C28" s="71">
        <v>-3067</v>
      </c>
      <c r="D28" s="71">
        <v>-5661</v>
      </c>
    </row>
    <row r="29" spans="1:5" ht="18" thickTop="1" thickBot="1" x14ac:dyDescent="0.25">
      <c r="A29" s="1" t="s">
        <v>24</v>
      </c>
      <c r="B29" s="1"/>
      <c r="C29" s="105">
        <v>5146</v>
      </c>
      <c r="D29" s="105">
        <v>36184</v>
      </c>
    </row>
    <row r="30" spans="1:5" ht="17" thickTop="1" x14ac:dyDescent="0.2">
      <c r="A30" s="1"/>
      <c r="B30" s="8" t="s">
        <v>25</v>
      </c>
      <c r="C30" s="71">
        <v>-737</v>
      </c>
      <c r="D30" s="71">
        <v>-10893</v>
      </c>
    </row>
    <row r="31" spans="1:5" ht="17" thickBot="1" x14ac:dyDescent="0.25">
      <c r="A31" s="1"/>
      <c r="B31" s="8" t="s">
        <v>26</v>
      </c>
      <c r="C31" s="71">
        <v>-274</v>
      </c>
      <c r="D31" s="71">
        <v>-5037</v>
      </c>
    </row>
    <row r="32" spans="1:5" ht="18" thickTop="1" thickBot="1" x14ac:dyDescent="0.25">
      <c r="A32" s="1" t="s">
        <v>27</v>
      </c>
      <c r="B32" s="1"/>
      <c r="C32" s="105">
        <v>4135</v>
      </c>
      <c r="D32" s="105">
        <v>20254</v>
      </c>
    </row>
    <row r="33" spans="1:4" ht="18" thickTop="1" x14ac:dyDescent="0.3">
      <c r="A33" s="1"/>
      <c r="B33" s="1"/>
      <c r="C33" s="21"/>
      <c r="D33" s="19"/>
    </row>
    <row r="35" spans="1:4" ht="16" x14ac:dyDescent="0.2">
      <c r="A35" s="1" t="s">
        <v>20</v>
      </c>
      <c r="D35" s="71">
        <f>D23</f>
        <v>41845</v>
      </c>
    </row>
    <row r="36" spans="1:4" ht="17" thickBot="1" x14ac:dyDescent="0.25">
      <c r="B36" t="s">
        <v>29</v>
      </c>
      <c r="D36" s="71">
        <f>D19*-1</f>
        <v>12169</v>
      </c>
    </row>
    <row r="37" spans="1:4" ht="18" thickTop="1" thickBot="1" x14ac:dyDescent="0.25">
      <c r="A37" s="22" t="s">
        <v>28</v>
      </c>
      <c r="D37" s="105">
        <f>SUM(D35:D36)</f>
        <v>54014</v>
      </c>
    </row>
    <row r="38" spans="1:4" ht="16" thickTop="1" x14ac:dyDescent="0.2"/>
    <row r="39" spans="1:4" x14ac:dyDescent="0.2">
      <c r="A39" s="22" t="s">
        <v>34</v>
      </c>
    </row>
    <row r="40" spans="1:4" ht="16" x14ac:dyDescent="0.2">
      <c r="B40" t="s">
        <v>30</v>
      </c>
      <c r="D40" s="108">
        <v>131658</v>
      </c>
    </row>
    <row r="41" spans="1:4" ht="16" x14ac:dyDescent="0.2">
      <c r="B41" t="s">
        <v>31</v>
      </c>
      <c r="D41" s="71" t="s">
        <v>94</v>
      </c>
    </row>
    <row r="42" spans="1:4" ht="16" x14ac:dyDescent="0.2">
      <c r="B42" t="s">
        <v>32</v>
      </c>
      <c r="D42" s="71"/>
    </row>
    <row r="43" spans="1:4" ht="16" x14ac:dyDescent="0.2">
      <c r="B43" t="s">
        <v>33</v>
      </c>
      <c r="D43" s="71"/>
    </row>
    <row r="44" spans="1:4" ht="16" x14ac:dyDescent="0.2">
      <c r="D44" s="71"/>
    </row>
    <row r="45" spans="1:4" ht="16" x14ac:dyDescent="0.2">
      <c r="A45" s="22" t="s">
        <v>35</v>
      </c>
      <c r="D45" s="71"/>
    </row>
    <row r="46" spans="1:4" ht="16" x14ac:dyDescent="0.2">
      <c r="B46" t="s">
        <v>36</v>
      </c>
      <c r="D46" s="71">
        <f>BP!H9</f>
        <v>29926</v>
      </c>
    </row>
    <row r="47" spans="1:4" ht="16" x14ac:dyDescent="0.2">
      <c r="D47" s="71"/>
    </row>
    <row r="48" spans="1:4" ht="16" x14ac:dyDescent="0.2">
      <c r="A48" s="22" t="s">
        <v>38</v>
      </c>
      <c r="D48" s="71"/>
    </row>
    <row r="49" spans="1:4" ht="16" x14ac:dyDescent="0.2">
      <c r="B49" t="s">
        <v>95</v>
      </c>
      <c r="D49" s="71">
        <f>8716489.75/1000</f>
        <v>8716.4897500000006</v>
      </c>
    </row>
    <row r="50" spans="1:4" ht="16" x14ac:dyDescent="0.2">
      <c r="B50" t="s">
        <v>96</v>
      </c>
      <c r="D50" s="71">
        <f>'Consolidado 12-2021'!N69*-1</f>
        <v>6352.6226115997997</v>
      </c>
    </row>
    <row r="51" spans="1:4" ht="16" x14ac:dyDescent="0.2">
      <c r="B51" t="s">
        <v>37</v>
      </c>
      <c r="D51" s="71"/>
    </row>
    <row r="52" spans="1:4" ht="16" x14ac:dyDescent="0.2">
      <c r="D52" s="71"/>
    </row>
    <row r="53" spans="1:4" ht="16" x14ac:dyDescent="0.2">
      <c r="A53" s="48" t="s">
        <v>39</v>
      </c>
      <c r="B53" s="49"/>
      <c r="D53" s="71"/>
    </row>
    <row r="54" spans="1:4" ht="16" x14ac:dyDescent="0.2">
      <c r="B54" t="s">
        <v>40</v>
      </c>
      <c r="D54" s="71">
        <f>D40-D46</f>
        <v>101732</v>
      </c>
    </row>
    <row r="55" spans="1:4" ht="16" x14ac:dyDescent="0.2">
      <c r="B55" t="s">
        <v>41</v>
      </c>
      <c r="D55" s="71">
        <f>D37+D49+D50</f>
        <v>69083.112361599808</v>
      </c>
    </row>
    <row r="57" spans="1:4" ht="16" x14ac:dyDescent="0.2">
      <c r="B57" s="23" t="s">
        <v>42</v>
      </c>
      <c r="D57" s="106">
        <f>D54/D55</f>
        <v>1.4726030215243782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topLeftCell="A10" workbookViewId="0">
      <selection activeCell="I40" sqref="I40"/>
    </sheetView>
  </sheetViews>
  <sheetFormatPr baseColWidth="10" defaultColWidth="8.83203125" defaultRowHeight="15" x14ac:dyDescent="0.2"/>
  <sheetData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0"/>
  <sheetViews>
    <sheetView showGridLines="0" workbookViewId="0">
      <selection activeCell="I22" sqref="I22"/>
    </sheetView>
  </sheetViews>
  <sheetFormatPr baseColWidth="10" defaultColWidth="8.83203125" defaultRowHeight="15" x14ac:dyDescent="0.2"/>
  <cols>
    <col min="1" max="1" width="1.33203125" customWidth="1"/>
    <col min="7" max="7" width="1.33203125" customWidth="1"/>
    <col min="17" max="17" width="0.83203125" customWidth="1"/>
  </cols>
  <sheetData>
    <row r="1" spans="1:22" ht="18" x14ac:dyDescent="0.2">
      <c r="A1" s="4"/>
      <c r="B1" s="24" t="s">
        <v>43</v>
      </c>
      <c r="C1" s="8"/>
      <c r="D1" s="8"/>
      <c r="E1" s="8"/>
      <c r="F1" s="8"/>
      <c r="G1" s="8"/>
      <c r="H1" s="8"/>
      <c r="I1" s="8"/>
      <c r="J1" s="8"/>
      <c r="K1" s="25"/>
      <c r="L1" s="25"/>
      <c r="M1" s="25"/>
      <c r="N1" s="25"/>
      <c r="O1" s="25"/>
      <c r="P1" s="25"/>
      <c r="Q1" s="26"/>
      <c r="R1" s="26"/>
      <c r="S1" s="25"/>
      <c r="T1" s="26"/>
      <c r="U1" s="4"/>
      <c r="V1" s="4"/>
    </row>
    <row r="2" spans="1:22" ht="16" x14ac:dyDescent="0.2">
      <c r="A2" s="4"/>
      <c r="B2" s="1" t="s">
        <v>44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6"/>
      <c r="R2" s="26"/>
      <c r="S2" s="27"/>
      <c r="T2" s="26"/>
      <c r="U2" s="4"/>
      <c r="V2" s="4"/>
    </row>
    <row r="3" spans="1:22" ht="16" x14ac:dyDescent="0.2">
      <c r="A3" s="4"/>
      <c r="B3" s="1" t="s">
        <v>45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6"/>
      <c r="R3" s="26"/>
      <c r="S3" s="27"/>
      <c r="T3" s="26"/>
      <c r="U3" s="4"/>
      <c r="V3" s="4"/>
    </row>
    <row r="4" spans="1:22" x14ac:dyDescent="0.2">
      <c r="A4" s="4"/>
      <c r="B4" s="28" t="s">
        <v>46</v>
      </c>
      <c r="C4" s="29"/>
      <c r="D4" s="29"/>
      <c r="E4" s="29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  <c r="R4" s="29"/>
      <c r="S4" s="28"/>
      <c r="T4" s="26"/>
      <c r="U4" s="4"/>
      <c r="V4" s="4"/>
    </row>
    <row r="5" spans="1:22" x14ac:dyDescent="0.2">
      <c r="A5" s="4"/>
      <c r="B5" s="4"/>
      <c r="C5" s="4"/>
      <c r="D5" s="46"/>
      <c r="E5" s="46"/>
      <c r="F5" s="47"/>
      <c r="G5" s="47"/>
      <c r="H5" s="47"/>
      <c r="I5" s="47"/>
      <c r="J5" s="2"/>
      <c r="K5" s="47"/>
      <c r="L5" s="47"/>
      <c r="M5" s="2"/>
      <c r="N5" s="47"/>
      <c r="O5" s="47"/>
      <c r="P5" s="47"/>
      <c r="Q5" s="46"/>
      <c r="R5" s="46"/>
      <c r="S5" s="47"/>
      <c r="T5" s="4"/>
      <c r="U5" s="4"/>
      <c r="V5" s="4"/>
    </row>
    <row r="6" spans="1:22" x14ac:dyDescent="0.2">
      <c r="A6" s="4"/>
      <c r="B6" s="4"/>
      <c r="C6" s="2"/>
      <c r="D6" s="2"/>
      <c r="E6" s="109" t="s">
        <v>0</v>
      </c>
      <c r="F6" s="109"/>
      <c r="G6" s="3"/>
      <c r="H6" s="109" t="s">
        <v>1</v>
      </c>
      <c r="I6" s="109"/>
      <c r="J6" s="3"/>
      <c r="K6" s="2"/>
      <c r="L6" s="2"/>
      <c r="M6" s="2"/>
      <c r="N6" s="2"/>
      <c r="O6" s="109" t="s">
        <v>0</v>
      </c>
      <c r="P6" s="109"/>
      <c r="Q6" s="3"/>
      <c r="R6" s="109" t="s">
        <v>1</v>
      </c>
      <c r="S6" s="109"/>
      <c r="T6" s="4"/>
      <c r="U6" s="4"/>
      <c r="V6" s="4"/>
    </row>
    <row r="7" spans="1:22" x14ac:dyDescent="0.2">
      <c r="A7" s="30" t="s">
        <v>47</v>
      </c>
      <c r="B7" s="30"/>
      <c r="C7" s="5"/>
      <c r="D7" s="5"/>
      <c r="E7" s="7">
        <v>2021</v>
      </c>
      <c r="F7" s="7">
        <v>2020</v>
      </c>
      <c r="G7" s="5"/>
      <c r="H7" s="7">
        <v>2021</v>
      </c>
      <c r="I7" s="7">
        <v>2020</v>
      </c>
      <c r="J7" s="5"/>
      <c r="K7" s="30" t="s">
        <v>48</v>
      </c>
      <c r="L7" s="30"/>
      <c r="M7" s="5"/>
      <c r="N7" s="5"/>
      <c r="O7" s="7">
        <v>2021</v>
      </c>
      <c r="P7" s="7">
        <v>2020</v>
      </c>
      <c r="Q7" s="5"/>
      <c r="R7" s="7">
        <v>2021</v>
      </c>
      <c r="S7" s="7">
        <v>2020</v>
      </c>
      <c r="T7" s="4"/>
      <c r="U7" s="4"/>
      <c r="V7" s="4"/>
    </row>
    <row r="8" spans="1:22" x14ac:dyDescent="0.2">
      <c r="A8" s="1" t="s">
        <v>49</v>
      </c>
      <c r="B8" s="1"/>
      <c r="C8" s="1"/>
      <c r="D8" s="1"/>
      <c r="E8" s="1"/>
      <c r="F8" s="1"/>
      <c r="G8" s="1"/>
      <c r="H8" s="1"/>
      <c r="I8" s="1"/>
      <c r="J8" s="1"/>
      <c r="K8" s="1" t="s">
        <v>49</v>
      </c>
      <c r="L8" s="1"/>
      <c r="M8" s="1"/>
      <c r="N8" s="1"/>
      <c r="O8" s="1"/>
      <c r="P8" s="4"/>
      <c r="Q8" s="4"/>
      <c r="R8" s="4"/>
      <c r="S8" s="4"/>
      <c r="T8" s="4"/>
      <c r="U8" s="4"/>
      <c r="V8" s="4"/>
    </row>
    <row r="9" spans="1:22" x14ac:dyDescent="0.2">
      <c r="A9" s="4"/>
      <c r="B9" s="9" t="s">
        <v>50</v>
      </c>
      <c r="C9" s="9"/>
      <c r="D9" s="9"/>
      <c r="E9" s="15">
        <v>13505</v>
      </c>
      <c r="F9" s="15">
        <v>43141</v>
      </c>
      <c r="G9" s="13"/>
      <c r="H9" s="32">
        <v>29926</v>
      </c>
      <c r="I9" s="15">
        <v>52943</v>
      </c>
      <c r="J9" s="4"/>
      <c r="K9" s="4"/>
      <c r="L9" s="33" t="s">
        <v>51</v>
      </c>
      <c r="M9" s="33"/>
      <c r="N9" s="33"/>
      <c r="O9" s="4">
        <v>421</v>
      </c>
      <c r="P9" s="13">
        <v>217</v>
      </c>
      <c r="Q9" s="4"/>
      <c r="R9" s="18">
        <v>53771</v>
      </c>
      <c r="S9" s="15">
        <v>31243</v>
      </c>
      <c r="T9" s="4"/>
      <c r="U9" s="4"/>
      <c r="V9" s="4"/>
    </row>
    <row r="10" spans="1:22" x14ac:dyDescent="0.2">
      <c r="A10" s="4"/>
      <c r="B10" s="9" t="s">
        <v>52</v>
      </c>
      <c r="C10" s="9"/>
      <c r="D10" s="9"/>
      <c r="E10" s="13" t="s">
        <v>4</v>
      </c>
      <c r="F10" s="13" t="s">
        <v>4</v>
      </c>
      <c r="G10" s="13"/>
      <c r="H10" s="15">
        <v>89531</v>
      </c>
      <c r="I10" s="15">
        <v>35158</v>
      </c>
      <c r="J10" s="4"/>
      <c r="K10" s="4"/>
      <c r="L10" s="33" t="s">
        <v>91</v>
      </c>
      <c r="M10" s="33"/>
      <c r="N10" s="33"/>
      <c r="O10" s="18">
        <v>13067</v>
      </c>
      <c r="P10" s="15">
        <v>2231</v>
      </c>
      <c r="Q10" s="4"/>
      <c r="R10" s="18">
        <v>21581</v>
      </c>
      <c r="S10" s="15">
        <v>4034</v>
      </c>
      <c r="T10" s="4"/>
      <c r="U10" s="4"/>
      <c r="V10" s="4"/>
    </row>
    <row r="11" spans="1:22" x14ac:dyDescent="0.2">
      <c r="A11" s="4"/>
      <c r="B11" s="4" t="s">
        <v>53</v>
      </c>
      <c r="C11" s="4"/>
      <c r="D11" s="4"/>
      <c r="E11" s="13" t="s">
        <v>4</v>
      </c>
      <c r="F11" s="13" t="s">
        <v>4</v>
      </c>
      <c r="G11" s="13"/>
      <c r="H11" s="15">
        <v>16429</v>
      </c>
      <c r="I11" s="15">
        <v>7356</v>
      </c>
      <c r="J11" s="4"/>
      <c r="K11" s="4"/>
      <c r="L11" s="33" t="s">
        <v>54</v>
      </c>
      <c r="M11" s="33"/>
      <c r="N11" s="33"/>
      <c r="O11" s="4">
        <v>677</v>
      </c>
      <c r="P11" s="13">
        <v>536</v>
      </c>
      <c r="Q11" s="4"/>
      <c r="R11" s="18">
        <v>7919</v>
      </c>
      <c r="S11" s="15">
        <v>3648</v>
      </c>
      <c r="T11" s="4"/>
      <c r="U11" s="4"/>
      <c r="V11" s="4"/>
    </row>
    <row r="12" spans="1:22" x14ac:dyDescent="0.2">
      <c r="A12" s="4"/>
      <c r="B12" s="9" t="s">
        <v>55</v>
      </c>
      <c r="C12" s="9"/>
      <c r="D12" s="9"/>
      <c r="E12" s="13">
        <v>282</v>
      </c>
      <c r="F12" s="13">
        <v>153</v>
      </c>
      <c r="G12" s="13"/>
      <c r="H12" s="15">
        <v>5565</v>
      </c>
      <c r="I12" s="15">
        <v>1754</v>
      </c>
      <c r="J12" s="4"/>
      <c r="K12" s="4"/>
      <c r="L12" s="33" t="s">
        <v>92</v>
      </c>
      <c r="M12" s="33"/>
      <c r="N12" s="33"/>
      <c r="O12" s="4">
        <v>527</v>
      </c>
      <c r="P12" s="13">
        <v>86</v>
      </c>
      <c r="Q12" s="4"/>
      <c r="R12" s="18">
        <v>9476</v>
      </c>
      <c r="S12" s="15">
        <v>3509</v>
      </c>
      <c r="T12" s="4"/>
      <c r="U12" s="4"/>
      <c r="V12" s="4"/>
    </row>
    <row r="13" spans="1:22" x14ac:dyDescent="0.2">
      <c r="A13" s="4"/>
      <c r="B13" s="9" t="s">
        <v>56</v>
      </c>
      <c r="C13" s="9"/>
      <c r="D13" s="9"/>
      <c r="E13" s="18">
        <v>2112</v>
      </c>
      <c r="F13" s="13">
        <v>655</v>
      </c>
      <c r="G13" s="4"/>
      <c r="H13" s="4">
        <v>707</v>
      </c>
      <c r="I13" s="13">
        <v>634</v>
      </c>
      <c r="J13" s="4"/>
      <c r="K13" s="4"/>
      <c r="L13" s="33" t="s">
        <v>57</v>
      </c>
      <c r="M13" s="33"/>
      <c r="N13" s="33"/>
      <c r="O13" s="4" t="s">
        <v>4</v>
      </c>
      <c r="P13" s="13">
        <v>142</v>
      </c>
      <c r="Q13" s="4"/>
      <c r="R13" s="4">
        <v>7</v>
      </c>
      <c r="S13" s="13" t="s">
        <v>4</v>
      </c>
      <c r="T13" s="4"/>
      <c r="U13" s="4"/>
      <c r="V13" s="4"/>
    </row>
    <row r="14" spans="1:22" x14ac:dyDescent="0.2">
      <c r="A14" s="4"/>
      <c r="B14" s="9" t="s">
        <v>58</v>
      </c>
      <c r="C14" s="9"/>
      <c r="D14" s="9"/>
      <c r="E14" s="4" t="s">
        <v>4</v>
      </c>
      <c r="F14" s="13" t="s">
        <v>4</v>
      </c>
      <c r="G14" s="4"/>
      <c r="H14" s="4" t="s">
        <v>4</v>
      </c>
      <c r="I14" s="13" t="s">
        <v>4</v>
      </c>
      <c r="J14" s="1"/>
      <c r="K14" s="4"/>
      <c r="L14" s="33" t="s">
        <v>59</v>
      </c>
      <c r="M14" s="33"/>
      <c r="N14" s="33"/>
      <c r="O14" s="18">
        <v>3143</v>
      </c>
      <c r="P14" s="13" t="s">
        <v>4</v>
      </c>
      <c r="Q14" s="4"/>
      <c r="R14" s="18">
        <v>7134</v>
      </c>
      <c r="S14" s="15">
        <v>6092</v>
      </c>
      <c r="T14" s="4"/>
      <c r="U14" s="4"/>
      <c r="V14" s="4"/>
    </row>
    <row r="15" spans="1:22" x14ac:dyDescent="0.2">
      <c r="A15" s="4"/>
      <c r="B15" s="9" t="s">
        <v>60</v>
      </c>
      <c r="C15" s="9"/>
      <c r="D15" s="9"/>
      <c r="E15" s="13">
        <v>190</v>
      </c>
      <c r="F15" s="13">
        <v>83</v>
      </c>
      <c r="G15" s="4"/>
      <c r="H15" s="18">
        <v>3519</v>
      </c>
      <c r="I15" s="15">
        <v>3688</v>
      </c>
      <c r="J15" s="4"/>
      <c r="K15" s="4"/>
      <c r="L15" s="33" t="s">
        <v>61</v>
      </c>
      <c r="M15" s="33"/>
      <c r="N15" s="33"/>
      <c r="O15" s="4" t="s">
        <v>4</v>
      </c>
      <c r="P15" s="13" t="s">
        <v>4</v>
      </c>
      <c r="Q15" s="4"/>
      <c r="R15" s="18">
        <v>2151</v>
      </c>
      <c r="S15" s="15">
        <v>2708</v>
      </c>
      <c r="T15" s="4"/>
      <c r="U15" s="4"/>
      <c r="V15" s="4"/>
    </row>
    <row r="16" spans="1:22" x14ac:dyDescent="0.2">
      <c r="A16" s="1" t="s">
        <v>62</v>
      </c>
      <c r="B16" s="1"/>
      <c r="C16" s="4"/>
      <c r="D16" s="4"/>
      <c r="E16" s="34">
        <v>16089</v>
      </c>
      <c r="F16" s="35">
        <v>44032</v>
      </c>
      <c r="G16" s="1"/>
      <c r="H16" s="34">
        <v>145677</v>
      </c>
      <c r="I16" s="35">
        <v>101533</v>
      </c>
      <c r="J16" s="4"/>
      <c r="K16" s="4"/>
      <c r="L16" s="33" t="s">
        <v>63</v>
      </c>
      <c r="M16" s="33"/>
      <c r="N16" s="33"/>
      <c r="O16" s="4" t="s">
        <v>4</v>
      </c>
      <c r="P16" s="13" t="s">
        <v>4</v>
      </c>
      <c r="Q16" s="4"/>
      <c r="R16" s="18">
        <v>3113</v>
      </c>
      <c r="S16" s="15">
        <v>3818</v>
      </c>
      <c r="T16" s="4"/>
      <c r="U16" s="4"/>
      <c r="V16" s="4"/>
    </row>
    <row r="17" spans="1:22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 t="s">
        <v>64</v>
      </c>
      <c r="M17" s="4"/>
      <c r="N17" s="4"/>
      <c r="O17" s="4">
        <v>901</v>
      </c>
      <c r="P17" s="15">
        <v>1705</v>
      </c>
      <c r="Q17" s="4"/>
      <c r="R17" s="18">
        <v>3069</v>
      </c>
      <c r="S17" s="15">
        <v>1741</v>
      </c>
      <c r="T17" s="4"/>
      <c r="U17" s="4"/>
      <c r="V17" s="4"/>
    </row>
    <row r="18" spans="1:22" x14ac:dyDescent="0.2">
      <c r="A18" s="6" t="s">
        <v>65</v>
      </c>
      <c r="B18" s="6"/>
      <c r="C18" s="4"/>
      <c r="D18" s="4"/>
      <c r="E18" s="4"/>
      <c r="F18" s="6"/>
      <c r="G18" s="4"/>
      <c r="H18" s="4"/>
      <c r="I18" s="6"/>
      <c r="J18" s="4"/>
      <c r="K18" s="1" t="s">
        <v>62</v>
      </c>
      <c r="L18" s="1"/>
      <c r="M18" s="1"/>
      <c r="N18" s="1"/>
      <c r="O18" s="34">
        <v>18736</v>
      </c>
      <c r="P18" s="35">
        <v>4917</v>
      </c>
      <c r="Q18" s="4"/>
      <c r="R18" s="34">
        <v>108221</v>
      </c>
      <c r="S18" s="35">
        <v>56793</v>
      </c>
      <c r="T18" s="4"/>
      <c r="U18" s="4"/>
      <c r="V18" s="4"/>
    </row>
    <row r="19" spans="1:22" x14ac:dyDescent="0.2">
      <c r="A19" s="4"/>
      <c r="B19" s="9" t="s">
        <v>66</v>
      </c>
      <c r="C19" s="9"/>
      <c r="D19" s="9"/>
      <c r="E19" s="4" t="s">
        <v>4</v>
      </c>
      <c r="F19" s="9"/>
      <c r="G19" s="4"/>
      <c r="H19" s="4" t="s">
        <v>4</v>
      </c>
      <c r="I19" s="13">
        <v>168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x14ac:dyDescent="0.2">
      <c r="A20" s="4"/>
      <c r="B20" s="9" t="s">
        <v>67</v>
      </c>
      <c r="C20" s="9"/>
      <c r="D20" s="9"/>
      <c r="E20" s="4" t="s">
        <v>4</v>
      </c>
      <c r="F20" s="9"/>
      <c r="G20" s="4"/>
      <c r="H20" s="4">
        <v>273</v>
      </c>
      <c r="I20" s="13">
        <v>54</v>
      </c>
      <c r="J20" s="4"/>
      <c r="K20" s="6" t="s">
        <v>68</v>
      </c>
      <c r="L20" s="6"/>
      <c r="M20" s="9"/>
      <c r="N20" s="9"/>
      <c r="O20" s="9"/>
      <c r="P20" s="4"/>
      <c r="Q20" s="4"/>
      <c r="R20" s="4"/>
      <c r="S20" s="4"/>
      <c r="T20" s="4"/>
      <c r="U20" s="4"/>
      <c r="V20" s="4"/>
    </row>
    <row r="21" spans="1:22" x14ac:dyDescent="0.2">
      <c r="A21" s="4"/>
      <c r="B21" s="26" t="s">
        <v>69</v>
      </c>
      <c r="C21" s="9"/>
      <c r="D21" s="9"/>
      <c r="E21" s="4" t="s">
        <v>4</v>
      </c>
      <c r="F21" s="13">
        <v>12</v>
      </c>
      <c r="G21" s="4"/>
      <c r="H21" s="15">
        <v>1164</v>
      </c>
      <c r="I21" s="13">
        <v>46</v>
      </c>
      <c r="J21" s="4"/>
      <c r="K21" s="4"/>
      <c r="L21" s="33" t="s">
        <v>93</v>
      </c>
      <c r="M21" s="33"/>
      <c r="N21" s="33"/>
      <c r="O21" s="18">
        <v>86169</v>
      </c>
      <c r="P21" s="15">
        <v>37889</v>
      </c>
      <c r="Q21" s="4"/>
      <c r="R21" s="18">
        <v>109273</v>
      </c>
      <c r="S21" s="15">
        <v>54202</v>
      </c>
      <c r="T21" s="4"/>
      <c r="U21" s="4"/>
      <c r="V21" s="4"/>
    </row>
    <row r="22" spans="1:22" x14ac:dyDescent="0.2">
      <c r="A22" s="4"/>
      <c r="B22" s="4"/>
      <c r="C22" s="9"/>
      <c r="D22" s="9"/>
      <c r="E22" s="9"/>
      <c r="F22" s="9"/>
      <c r="G22" s="4"/>
      <c r="H22" s="4"/>
      <c r="I22" s="9"/>
      <c r="J22" s="4"/>
      <c r="K22" s="4"/>
      <c r="L22" s="33" t="s">
        <v>70</v>
      </c>
      <c r="M22" s="33"/>
      <c r="N22" s="33"/>
      <c r="O22" s="4" t="s">
        <v>4</v>
      </c>
      <c r="P22" s="13" t="s">
        <v>4</v>
      </c>
      <c r="Q22" s="4"/>
      <c r="R22" s="18">
        <v>1790</v>
      </c>
      <c r="S22" s="15">
        <v>2677</v>
      </c>
      <c r="T22" s="4"/>
      <c r="U22" s="4"/>
      <c r="V22" s="4"/>
    </row>
    <row r="23" spans="1:22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33" t="s">
        <v>71</v>
      </c>
      <c r="M23" s="33"/>
      <c r="N23" s="33"/>
      <c r="O23" s="4" t="s">
        <v>4</v>
      </c>
      <c r="P23" s="13" t="s">
        <v>4</v>
      </c>
      <c r="Q23" s="4"/>
      <c r="R23" s="4" t="s">
        <v>4</v>
      </c>
      <c r="S23" s="13" t="s">
        <v>4</v>
      </c>
      <c r="T23" s="4"/>
      <c r="U23" s="4"/>
      <c r="V23" s="4"/>
    </row>
    <row r="24" spans="1:22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33" t="s">
        <v>72</v>
      </c>
      <c r="M24" s="33"/>
      <c r="N24" s="33"/>
      <c r="O24" s="4" t="s">
        <v>4</v>
      </c>
      <c r="P24" s="13" t="s">
        <v>4</v>
      </c>
      <c r="Q24" s="4"/>
      <c r="R24" s="18">
        <v>20479</v>
      </c>
      <c r="S24" s="15">
        <v>13351</v>
      </c>
      <c r="T24" s="4"/>
      <c r="U24" s="4"/>
      <c r="V24" s="4"/>
    </row>
    <row r="25" spans="1:22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 t="s">
        <v>73</v>
      </c>
      <c r="M25" s="33"/>
      <c r="N25" s="33"/>
      <c r="O25" s="4" t="s">
        <v>4</v>
      </c>
      <c r="P25" s="13" t="s">
        <v>4</v>
      </c>
      <c r="Q25" s="4"/>
      <c r="R25" s="4">
        <v>184</v>
      </c>
      <c r="S25" s="13">
        <v>80</v>
      </c>
      <c r="T25" s="4"/>
      <c r="U25" s="4"/>
      <c r="V25" s="4"/>
    </row>
    <row r="26" spans="1:22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1" t="s">
        <v>74</v>
      </c>
      <c r="L26" s="1"/>
      <c r="M26" s="6"/>
      <c r="N26" s="6"/>
      <c r="O26" s="34">
        <v>86169</v>
      </c>
      <c r="P26" s="35">
        <v>37889</v>
      </c>
      <c r="Q26" s="4"/>
      <c r="R26" s="34">
        <v>131726</v>
      </c>
      <c r="S26" s="35">
        <v>70310</v>
      </c>
      <c r="T26" s="4"/>
      <c r="U26" s="4"/>
      <c r="V26" s="4"/>
    </row>
    <row r="27" spans="1:22" x14ac:dyDescent="0.2">
      <c r="A27" s="4"/>
      <c r="B27" s="4" t="s">
        <v>75</v>
      </c>
      <c r="C27" s="4"/>
      <c r="D27" s="4"/>
      <c r="E27" s="18">
        <v>47700</v>
      </c>
      <c r="F27" s="15">
        <v>22414</v>
      </c>
      <c r="G27" s="4"/>
      <c r="H27" s="4">
        <v>-28</v>
      </c>
      <c r="I27" s="9"/>
      <c r="J27" s="4"/>
      <c r="K27" s="1"/>
      <c r="L27" s="1"/>
      <c r="M27" s="6"/>
      <c r="N27" s="6"/>
      <c r="O27" s="6"/>
      <c r="P27" s="4"/>
      <c r="Q27" s="4"/>
      <c r="R27" s="4"/>
      <c r="S27" s="4"/>
      <c r="T27" s="4"/>
      <c r="U27" s="4"/>
      <c r="V27" s="4"/>
    </row>
    <row r="28" spans="1:22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1" t="s">
        <v>76</v>
      </c>
      <c r="L28" s="1"/>
      <c r="M28" s="6"/>
      <c r="N28" s="6"/>
      <c r="O28" s="12">
        <v>104905</v>
      </c>
      <c r="P28" s="14">
        <v>42806</v>
      </c>
      <c r="Q28" s="4"/>
      <c r="R28" s="12">
        <v>239947</v>
      </c>
      <c r="S28" s="14">
        <v>127103</v>
      </c>
      <c r="T28" s="4"/>
      <c r="U28" s="4"/>
      <c r="V28" s="4"/>
    </row>
    <row r="29" spans="1:22" x14ac:dyDescent="0.2">
      <c r="A29" s="4"/>
      <c r="B29" s="4" t="s">
        <v>77</v>
      </c>
      <c r="C29" s="4"/>
      <c r="D29" s="4"/>
      <c r="E29" s="4" t="s">
        <v>4</v>
      </c>
      <c r="F29" s="13" t="s">
        <v>4</v>
      </c>
      <c r="G29" s="4"/>
      <c r="H29" s="4" t="s">
        <v>4</v>
      </c>
      <c r="I29" s="13">
        <v>69</v>
      </c>
      <c r="J29" s="4"/>
      <c r="K29" s="1"/>
      <c r="L29" s="1"/>
      <c r="M29" s="6"/>
      <c r="N29" s="6"/>
      <c r="O29" s="6"/>
      <c r="P29" s="4"/>
      <c r="Q29" s="4"/>
      <c r="R29" s="4"/>
      <c r="S29" s="4"/>
      <c r="T29" s="4"/>
      <c r="U29" s="4"/>
      <c r="V29" s="4"/>
    </row>
    <row r="30" spans="1:22" x14ac:dyDescent="0.2">
      <c r="A30" s="4"/>
      <c r="B30" s="4" t="s">
        <v>78</v>
      </c>
      <c r="C30" s="4"/>
      <c r="D30" s="4"/>
      <c r="E30" s="4">
        <v>101</v>
      </c>
      <c r="F30" s="13">
        <v>113</v>
      </c>
      <c r="G30" s="4"/>
      <c r="H30" s="18">
        <v>59879</v>
      </c>
      <c r="I30" s="15">
        <v>45095</v>
      </c>
      <c r="J30" s="4"/>
      <c r="K30" s="1" t="s">
        <v>79</v>
      </c>
      <c r="L30" s="1"/>
      <c r="M30" s="6"/>
      <c r="N30" s="6"/>
      <c r="O30" s="6"/>
      <c r="P30" s="4"/>
      <c r="Q30" s="4"/>
      <c r="R30" s="4"/>
      <c r="S30" s="4"/>
      <c r="T30" s="4"/>
      <c r="U30" s="4"/>
      <c r="V30" s="4"/>
    </row>
    <row r="31" spans="1:22" x14ac:dyDescent="0.2">
      <c r="A31" s="4"/>
      <c r="B31" s="4" t="s">
        <v>80</v>
      </c>
      <c r="C31" s="4"/>
      <c r="D31" s="4"/>
      <c r="E31" s="4">
        <v>48</v>
      </c>
      <c r="F31" s="13">
        <v>46</v>
      </c>
      <c r="G31" s="4"/>
      <c r="H31" s="18">
        <v>1599</v>
      </c>
      <c r="I31" s="13">
        <v>698</v>
      </c>
      <c r="J31" s="1"/>
      <c r="K31" s="4"/>
      <c r="L31" s="9" t="s">
        <v>81</v>
      </c>
      <c r="M31" s="9"/>
      <c r="N31" s="9"/>
      <c r="O31" s="18">
        <v>5821</v>
      </c>
      <c r="P31" s="15">
        <v>5821</v>
      </c>
      <c r="Q31" s="4"/>
      <c r="R31" s="18">
        <v>5821</v>
      </c>
      <c r="S31" s="15">
        <v>5821</v>
      </c>
      <c r="T31" s="4"/>
      <c r="U31" s="4"/>
      <c r="V31" s="4"/>
    </row>
    <row r="32" spans="1:22" x14ac:dyDescent="0.2">
      <c r="A32" s="4"/>
      <c r="B32" s="36" t="s">
        <v>82</v>
      </c>
      <c r="C32" s="4"/>
      <c r="D32" s="4"/>
      <c r="E32" s="18">
        <v>133035</v>
      </c>
      <c r="F32" s="15">
        <v>64644</v>
      </c>
      <c r="G32" s="4"/>
      <c r="H32" s="18">
        <v>133035</v>
      </c>
      <c r="I32" s="15">
        <v>64644</v>
      </c>
      <c r="J32" s="1"/>
      <c r="K32" s="4"/>
      <c r="L32" s="9" t="s">
        <v>83</v>
      </c>
      <c r="M32" s="9"/>
      <c r="N32" s="9"/>
      <c r="O32" s="18">
        <v>82292</v>
      </c>
      <c r="P32" s="15">
        <v>82292</v>
      </c>
      <c r="Q32" s="4"/>
      <c r="R32" s="18">
        <v>82292</v>
      </c>
      <c r="S32" s="15">
        <v>82292</v>
      </c>
      <c r="T32" s="4"/>
      <c r="U32" s="4"/>
      <c r="V32" s="4"/>
    </row>
    <row r="33" spans="1:22" x14ac:dyDescent="0.2">
      <c r="A33" s="4"/>
      <c r="B33" s="36" t="s">
        <v>84</v>
      </c>
      <c r="C33" s="4"/>
      <c r="D33" s="4"/>
      <c r="E33" s="18">
        <v>6904</v>
      </c>
      <c r="F33" s="15">
        <v>4736</v>
      </c>
      <c r="G33" s="4"/>
      <c r="H33" s="18">
        <v>6904</v>
      </c>
      <c r="I33" s="15">
        <v>4736</v>
      </c>
      <c r="J33" s="1"/>
      <c r="K33" s="4"/>
      <c r="L33" s="9" t="s">
        <v>85</v>
      </c>
      <c r="M33" s="9"/>
      <c r="N33" s="9"/>
      <c r="O33" s="18">
        <v>10859</v>
      </c>
      <c r="P33" s="15">
        <v>5078</v>
      </c>
      <c r="Q33" s="4"/>
      <c r="R33" s="18">
        <v>10859</v>
      </c>
      <c r="S33" s="15">
        <v>5078</v>
      </c>
      <c r="T33" s="4"/>
      <c r="U33" s="4"/>
      <c r="V33" s="4"/>
    </row>
    <row r="34" spans="1:22" x14ac:dyDescent="0.2">
      <c r="A34" s="1" t="s">
        <v>74</v>
      </c>
      <c r="B34" s="8" t="s">
        <v>86</v>
      </c>
      <c r="C34" s="4"/>
      <c r="D34" s="4"/>
      <c r="E34" s="4" t="s">
        <v>4</v>
      </c>
      <c r="F34" s="9"/>
      <c r="G34" s="4"/>
      <c r="H34" s="15">
        <v>21883</v>
      </c>
      <c r="I34" s="15">
        <v>16188</v>
      </c>
      <c r="J34" s="4"/>
      <c r="K34" s="9"/>
      <c r="L34" s="9"/>
      <c r="M34" s="9"/>
      <c r="N34" s="9"/>
      <c r="O34" s="34">
        <v>98972</v>
      </c>
      <c r="P34" s="35">
        <v>93191</v>
      </c>
      <c r="Q34" s="4"/>
      <c r="R34" s="34">
        <v>98972</v>
      </c>
      <c r="S34" s="35">
        <v>93191</v>
      </c>
      <c r="T34" s="4"/>
      <c r="U34" s="4"/>
      <c r="V34" s="4"/>
    </row>
    <row r="35" spans="1:22" x14ac:dyDescent="0.2">
      <c r="A35" s="4"/>
      <c r="B35" s="4"/>
      <c r="C35" s="6"/>
      <c r="D35" s="6"/>
      <c r="E35" s="34">
        <v>187788</v>
      </c>
      <c r="F35" s="35">
        <v>91965</v>
      </c>
      <c r="G35" s="1"/>
      <c r="H35" s="34">
        <v>224709</v>
      </c>
      <c r="I35" s="35">
        <v>131698</v>
      </c>
      <c r="J35" s="4"/>
      <c r="K35" s="9"/>
      <c r="L35" s="9"/>
      <c r="M35" s="9"/>
      <c r="N35" s="9"/>
      <c r="O35" s="9"/>
      <c r="P35" s="4"/>
      <c r="Q35" s="4"/>
      <c r="R35" s="4"/>
      <c r="S35" s="4"/>
      <c r="T35" s="4"/>
      <c r="U35" s="4"/>
      <c r="V35" s="4"/>
    </row>
    <row r="36" spans="1:22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9"/>
      <c r="L36" s="9" t="s">
        <v>87</v>
      </c>
      <c r="M36" s="9"/>
      <c r="N36" s="9"/>
      <c r="O36" s="4" t="s">
        <v>4</v>
      </c>
      <c r="P36" s="13" t="s">
        <v>4</v>
      </c>
      <c r="Q36" s="4"/>
      <c r="R36" s="18">
        <v>31467</v>
      </c>
      <c r="S36" s="15">
        <v>12937</v>
      </c>
      <c r="T36" s="18">
        <v>18530</v>
      </c>
      <c r="U36" s="4"/>
      <c r="V36" s="4"/>
    </row>
    <row r="37" spans="1:22" x14ac:dyDescent="0.2">
      <c r="A37" s="4"/>
      <c r="B37" s="4"/>
      <c r="C37" s="4"/>
      <c r="D37" s="4"/>
      <c r="E37" s="37">
        <v>139987</v>
      </c>
      <c r="F37" s="38">
        <v>69426</v>
      </c>
      <c r="G37" s="4"/>
      <c r="H37" s="37">
        <v>141538</v>
      </c>
      <c r="I37" s="38">
        <v>70078</v>
      </c>
      <c r="J37" s="4"/>
      <c r="K37" s="9"/>
      <c r="L37" s="9"/>
      <c r="M37" s="9"/>
      <c r="N37" s="9"/>
      <c r="O37" s="9"/>
      <c r="P37" s="4"/>
      <c r="Q37" s="4"/>
      <c r="R37" s="4" t="s">
        <v>4</v>
      </c>
      <c r="S37" s="13" t="s">
        <v>4</v>
      </c>
      <c r="T37" s="4"/>
      <c r="U37" s="4"/>
      <c r="V37" s="4"/>
    </row>
    <row r="38" spans="1:22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1" t="s">
        <v>88</v>
      </c>
      <c r="L38" s="1"/>
      <c r="M38" s="9"/>
      <c r="N38" s="9"/>
      <c r="O38" s="39">
        <v>98972</v>
      </c>
      <c r="P38" s="40">
        <v>93191</v>
      </c>
      <c r="Q38" s="4"/>
      <c r="R38" s="39">
        <v>130439</v>
      </c>
      <c r="S38" s="40">
        <v>106128</v>
      </c>
      <c r="T38" s="4"/>
      <c r="U38" s="4"/>
      <c r="V38" s="4"/>
    </row>
    <row r="39" spans="1:22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1"/>
      <c r="L39" s="1"/>
      <c r="M39" s="6"/>
      <c r="N39" s="6"/>
      <c r="O39" s="6"/>
      <c r="P39" s="4"/>
      <c r="Q39" s="4"/>
      <c r="R39" s="4"/>
      <c r="S39" s="4"/>
      <c r="T39" s="4"/>
      <c r="U39" s="4"/>
      <c r="V39" s="4"/>
    </row>
    <row r="40" spans="1:22" ht="16" thickBot="1" x14ac:dyDescent="0.25">
      <c r="A40" s="1" t="s">
        <v>89</v>
      </c>
      <c r="B40" s="1"/>
      <c r="C40" s="1"/>
      <c r="D40" s="1"/>
      <c r="E40" s="41">
        <v>203877</v>
      </c>
      <c r="F40" s="42">
        <v>135997</v>
      </c>
      <c r="G40" s="1"/>
      <c r="H40" s="41">
        <v>370386</v>
      </c>
      <c r="I40" s="42">
        <v>233231</v>
      </c>
      <c r="J40" s="1"/>
      <c r="K40" s="6" t="s">
        <v>90</v>
      </c>
      <c r="L40" s="6"/>
      <c r="M40" s="6"/>
      <c r="N40" s="6"/>
      <c r="O40" s="41">
        <v>203877</v>
      </c>
      <c r="P40" s="42">
        <v>135997</v>
      </c>
      <c r="Q40" s="4"/>
      <c r="R40" s="41">
        <v>370386</v>
      </c>
      <c r="S40" s="42">
        <v>233231</v>
      </c>
      <c r="T40" s="4"/>
      <c r="U40" s="4"/>
      <c r="V40" s="4"/>
    </row>
    <row r="41" spans="1:22" ht="16" thickTop="1" x14ac:dyDescent="0.2">
      <c r="A41" s="4"/>
      <c r="B41" s="4"/>
      <c r="C41" s="31"/>
      <c r="D41" s="31"/>
      <c r="E41" s="43"/>
      <c r="F41" s="43"/>
      <c r="G41" s="43"/>
      <c r="H41" s="43"/>
      <c r="I41" s="43"/>
      <c r="J41" s="43"/>
      <c r="K41" s="31"/>
      <c r="L41" s="31"/>
      <c r="M41" s="1"/>
      <c r="N41" s="1"/>
      <c r="O41" s="1"/>
      <c r="P41" s="31"/>
      <c r="Q41" s="31"/>
      <c r="R41" s="31"/>
      <c r="S41" s="31"/>
      <c r="T41" s="4"/>
      <c r="U41" s="4"/>
      <c r="V41" s="4"/>
    </row>
    <row r="42" spans="1:22" x14ac:dyDescent="0.2">
      <c r="A42" s="4"/>
      <c r="B42" s="4"/>
      <c r="C42" s="31"/>
      <c r="D42" s="31"/>
      <c r="E42" s="43"/>
      <c r="F42" s="9"/>
      <c r="G42" s="43"/>
      <c r="H42" s="43"/>
      <c r="I42" s="9"/>
      <c r="J42" s="43"/>
      <c r="K42" s="4"/>
      <c r="L42" s="4"/>
      <c r="M42" s="31"/>
      <c r="N42" s="31"/>
      <c r="O42" s="4" t="s">
        <v>4</v>
      </c>
      <c r="P42" s="45"/>
      <c r="Q42" s="45"/>
      <c r="R42" s="4">
        <v>0</v>
      </c>
      <c r="S42" s="4" t="s">
        <v>4</v>
      </c>
      <c r="T42" s="4"/>
      <c r="U42" s="4"/>
      <c r="V42" s="4"/>
    </row>
    <row r="43" spans="1:22" x14ac:dyDescent="0.2">
      <c r="A43" s="4"/>
      <c r="B43" s="4"/>
      <c r="C43" s="4"/>
      <c r="D43" s="4"/>
      <c r="E43" s="4"/>
      <c r="F43" s="9"/>
      <c r="G43" s="4"/>
      <c r="H43" s="4"/>
      <c r="I43" s="9"/>
      <c r="J43" s="4"/>
      <c r="K43" s="31"/>
      <c r="L43" s="31"/>
      <c r="M43" s="4"/>
      <c r="N43" s="4"/>
      <c r="O43" s="4"/>
      <c r="P43" s="4"/>
      <c r="Q43" s="4"/>
      <c r="R43" s="4"/>
      <c r="S43" s="4"/>
      <c r="T43" s="4"/>
      <c r="U43" s="1"/>
      <c r="V43" s="1"/>
    </row>
    <row r="44" spans="1:22" x14ac:dyDescent="0.2">
      <c r="A44" s="1"/>
      <c r="B44" s="1"/>
      <c r="C44" s="4"/>
      <c r="D44" s="4"/>
      <c r="E44" s="4"/>
      <c r="F44" s="4"/>
      <c r="G44" s="4"/>
      <c r="H44" s="4"/>
      <c r="I44" s="4"/>
      <c r="J44" s="4"/>
      <c r="K44" s="31"/>
      <c r="L44" s="31"/>
      <c r="M44" s="4"/>
      <c r="N44" s="4"/>
      <c r="O44" s="4"/>
      <c r="P44" s="31"/>
      <c r="Q44" s="4"/>
      <c r="R44" s="4"/>
      <c r="S44" s="31"/>
      <c r="T44" s="1"/>
      <c r="U44" s="31"/>
      <c r="V44" s="31"/>
    </row>
    <row r="45" spans="1:22" x14ac:dyDescent="0.2">
      <c r="A45" s="31"/>
      <c r="B45" s="4"/>
      <c r="C45" s="4"/>
      <c r="D45" s="4"/>
      <c r="E45" s="4"/>
      <c r="F45" s="4"/>
      <c r="G45" s="4"/>
      <c r="H45" s="4"/>
      <c r="I45" s="4"/>
      <c r="J45" s="4"/>
      <c r="K45" s="31"/>
      <c r="L45" s="31"/>
      <c r="M45" s="4"/>
      <c r="N45" s="4"/>
      <c r="O45" s="4"/>
      <c r="P45" s="31"/>
      <c r="Q45" s="4"/>
      <c r="R45" s="4"/>
      <c r="S45" s="31"/>
      <c r="T45" s="31"/>
      <c r="U45" s="4"/>
      <c r="V45" s="4"/>
    </row>
    <row r="46" spans="1:22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31"/>
      <c r="N46" s="31"/>
      <c r="O46" s="4"/>
      <c r="P46" s="4"/>
      <c r="Q46" s="4"/>
      <c r="R46" s="4"/>
      <c r="S46" s="4"/>
      <c r="T46" s="4"/>
      <c r="U46" s="4"/>
      <c r="V46" s="4"/>
    </row>
    <row r="47" spans="1:22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4"/>
      <c r="L47" s="44"/>
      <c r="M47" s="4"/>
      <c r="N47" s="4"/>
      <c r="O47" s="4"/>
      <c r="P47" s="43"/>
      <c r="Q47" s="4"/>
      <c r="R47" s="4"/>
      <c r="S47" s="43"/>
      <c r="T47" s="4"/>
      <c r="U47" s="4"/>
      <c r="V47" s="4"/>
    </row>
    <row r="48" spans="1:22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</sheetData>
  <mergeCells count="4">
    <mergeCell ref="R6:S6"/>
    <mergeCell ref="E6:F6"/>
    <mergeCell ref="H6:I6"/>
    <mergeCell ref="O6:P6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6"/>
  <sheetViews>
    <sheetView showGridLines="0" workbookViewId="0">
      <selection activeCell="B13" sqref="B13"/>
    </sheetView>
  </sheetViews>
  <sheetFormatPr baseColWidth="10" defaultColWidth="9.1640625" defaultRowHeight="14" outlineLevelRow="1" outlineLevelCol="1" x14ac:dyDescent="0.2"/>
  <cols>
    <col min="1" max="1" width="38.5" style="50" customWidth="1"/>
    <col min="2" max="2" width="8.83203125" style="52" customWidth="1" outlineLevel="1"/>
    <col min="3" max="7" width="8.83203125" style="53" customWidth="1" outlineLevel="1"/>
    <col min="8" max="8" width="9" style="53" customWidth="1" outlineLevel="1"/>
    <col min="9" max="9" width="8.83203125" style="53" customWidth="1" outlineLevel="1"/>
    <col min="10" max="13" width="9" style="53" customWidth="1" outlineLevel="1"/>
    <col min="14" max="14" width="9.83203125" style="54" customWidth="1"/>
    <col min="15" max="15" width="1.5" style="51" customWidth="1"/>
    <col min="16" max="16384" width="9.1640625" style="50"/>
  </cols>
  <sheetData>
    <row r="1" spans="1:15" x14ac:dyDescent="0.2">
      <c r="B1" s="55"/>
    </row>
    <row r="2" spans="1:15" ht="13" customHeight="1" x14ac:dyDescent="0.2">
      <c r="A2" s="56" t="s">
        <v>1</v>
      </c>
      <c r="B2" s="110" t="s">
        <v>97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00"/>
      <c r="N2" s="57"/>
    </row>
    <row r="3" spans="1:15" ht="13" customHeight="1" x14ac:dyDescent="0.2">
      <c r="A3" s="56">
        <v>44531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00"/>
      <c r="N3" s="57"/>
    </row>
    <row r="4" spans="1:15" ht="13" customHeight="1" x14ac:dyDescent="0.2">
      <c r="A4" s="58"/>
      <c r="B4" s="53"/>
      <c r="N4" s="53"/>
    </row>
    <row r="5" spans="1:15" ht="15" customHeight="1" thickBot="1" x14ac:dyDescent="0.25">
      <c r="A5" s="59" t="s">
        <v>98</v>
      </c>
      <c r="B5" s="59">
        <v>44197</v>
      </c>
      <c r="C5" s="59">
        <v>44228</v>
      </c>
      <c r="D5" s="59">
        <v>44256</v>
      </c>
      <c r="E5" s="59">
        <v>44287</v>
      </c>
      <c r="F5" s="59">
        <v>44317</v>
      </c>
      <c r="G5" s="59">
        <v>44348</v>
      </c>
      <c r="H5" s="59">
        <v>44378</v>
      </c>
      <c r="I5" s="59">
        <v>44409</v>
      </c>
      <c r="J5" s="59">
        <v>44440</v>
      </c>
      <c r="K5" s="59">
        <v>44470</v>
      </c>
      <c r="L5" s="59">
        <v>44501</v>
      </c>
      <c r="M5" s="59">
        <v>44531</v>
      </c>
      <c r="N5" s="61" t="s">
        <v>99</v>
      </c>
      <c r="O5" s="60"/>
    </row>
    <row r="6" spans="1:15" ht="13" hidden="1" customHeight="1" x14ac:dyDescent="0.2">
      <c r="B6" s="62">
        <v>3</v>
      </c>
      <c r="C6" s="62">
        <v>4</v>
      </c>
      <c r="D6" s="62">
        <v>5</v>
      </c>
      <c r="E6" s="62">
        <v>6</v>
      </c>
      <c r="F6" s="62">
        <v>7</v>
      </c>
      <c r="G6" s="62">
        <v>8</v>
      </c>
      <c r="H6" s="62">
        <v>9</v>
      </c>
      <c r="I6" s="62">
        <v>10</v>
      </c>
      <c r="J6" s="62">
        <v>11</v>
      </c>
      <c r="K6" s="62">
        <v>12</v>
      </c>
      <c r="L6" s="62">
        <v>13</v>
      </c>
      <c r="M6" s="62">
        <v>14</v>
      </c>
      <c r="N6" s="63"/>
    </row>
    <row r="7" spans="1:15" ht="13" hidden="1" customHeight="1" x14ac:dyDescent="0.2">
      <c r="B7" s="62">
        <v>1</v>
      </c>
      <c r="C7" s="62">
        <v>2</v>
      </c>
      <c r="D7" s="62">
        <v>3</v>
      </c>
      <c r="E7" s="62">
        <v>4</v>
      </c>
      <c r="F7" s="62">
        <v>5</v>
      </c>
      <c r="G7" s="62">
        <v>6</v>
      </c>
      <c r="H7" s="62">
        <v>7</v>
      </c>
      <c r="I7" s="62">
        <v>8</v>
      </c>
      <c r="J7" s="62">
        <v>9</v>
      </c>
      <c r="K7" s="62">
        <v>10</v>
      </c>
      <c r="L7" s="62">
        <v>11</v>
      </c>
      <c r="M7" s="62">
        <v>12</v>
      </c>
      <c r="N7" s="63"/>
    </row>
    <row r="8" spans="1:15" ht="13" hidden="1" customHeight="1" x14ac:dyDescent="0.2">
      <c r="B8" s="62">
        <v>2021</v>
      </c>
      <c r="C8" s="62">
        <v>2021</v>
      </c>
      <c r="D8" s="62">
        <v>2021</v>
      </c>
      <c r="E8" s="62">
        <v>2021</v>
      </c>
      <c r="F8" s="62">
        <v>2021</v>
      </c>
      <c r="G8" s="62">
        <v>2021</v>
      </c>
      <c r="H8" s="62">
        <v>2021</v>
      </c>
      <c r="I8" s="62">
        <v>2021</v>
      </c>
      <c r="J8" s="62">
        <v>2021</v>
      </c>
      <c r="K8" s="62">
        <v>2021</v>
      </c>
      <c r="L8" s="62">
        <v>2021</v>
      </c>
      <c r="M8" s="62">
        <v>2021</v>
      </c>
      <c r="N8" s="62"/>
    </row>
    <row r="9" spans="1:15" ht="13" hidden="1" customHeight="1" x14ac:dyDescent="0.2">
      <c r="B9" s="62" t="s">
        <v>100</v>
      </c>
      <c r="C9" s="62" t="s">
        <v>100</v>
      </c>
      <c r="D9" s="62" t="s">
        <v>100</v>
      </c>
      <c r="E9" s="62" t="s">
        <v>100</v>
      </c>
      <c r="F9" s="62" t="s">
        <v>100</v>
      </c>
      <c r="G9" s="62" t="s">
        <v>100</v>
      </c>
      <c r="H9" s="62" t="s">
        <v>100</v>
      </c>
      <c r="I9" s="62" t="s">
        <v>100</v>
      </c>
      <c r="J9" s="62" t="s">
        <v>100</v>
      </c>
      <c r="K9" s="62" t="s">
        <v>100</v>
      </c>
      <c r="L9" s="62" t="s">
        <v>100</v>
      </c>
      <c r="M9" s="62" t="s">
        <v>100</v>
      </c>
      <c r="N9" s="64"/>
    </row>
    <row r="10" spans="1:15" s="65" customFormat="1" ht="16" customHeight="1" x14ac:dyDescent="0.2"/>
    <row r="11" spans="1:15" s="101" customFormat="1" ht="17" x14ac:dyDescent="0.2">
      <c r="A11" s="66" t="s">
        <v>101</v>
      </c>
      <c r="B11" s="68">
        <v>31196.499643617502</v>
      </c>
      <c r="C11" s="68">
        <v>30075.440609781665</v>
      </c>
      <c r="D11" s="68">
        <v>35144.912906232676</v>
      </c>
      <c r="E11" s="68">
        <v>35444.731063063751</v>
      </c>
      <c r="F11" s="68">
        <v>35533.428268629978</v>
      </c>
      <c r="G11" s="68">
        <v>37992.814708460151</v>
      </c>
      <c r="H11" s="68">
        <v>36980.454865208631</v>
      </c>
      <c r="I11" s="68">
        <v>38141.355648457917</v>
      </c>
      <c r="J11" s="68">
        <v>38188.760949980162</v>
      </c>
      <c r="K11" s="68">
        <v>36355.824996943826</v>
      </c>
      <c r="L11" s="68">
        <v>39403.517908184484</v>
      </c>
      <c r="M11" s="68">
        <v>40279.390332311596</v>
      </c>
      <c r="N11" s="68">
        <v>434737.13190087234</v>
      </c>
      <c r="O11" s="67"/>
    </row>
    <row r="12" spans="1:15" ht="4" customHeight="1" x14ac:dyDescent="0.2">
      <c r="A12" s="69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0"/>
    </row>
    <row r="13" spans="1:15" ht="15.75" customHeight="1" x14ac:dyDescent="0.2">
      <c r="A13" s="69" t="s">
        <v>102</v>
      </c>
      <c r="B13" s="71">
        <v>-1043.4107705600002</v>
      </c>
      <c r="C13" s="71">
        <v>-1077.3862209360002</v>
      </c>
      <c r="D13" s="71">
        <v>-1293.9216914520005</v>
      </c>
      <c r="E13" s="71">
        <v>-1318.8325045400002</v>
      </c>
      <c r="F13" s="71">
        <v>645.72605772499981</v>
      </c>
      <c r="G13" s="71">
        <v>-1397.9953525126041</v>
      </c>
      <c r="H13" s="71">
        <v>-1405.2259547999997</v>
      </c>
      <c r="I13" s="71">
        <v>-1407.9313313000002</v>
      </c>
      <c r="J13" s="71">
        <v>-1481.3672445</v>
      </c>
      <c r="K13" s="71">
        <v>-1425.1753229029998</v>
      </c>
      <c r="L13" s="71">
        <v>-1495.381415717</v>
      </c>
      <c r="M13" s="71">
        <v>-1638.229487496</v>
      </c>
      <c r="N13" s="71">
        <v>-14339.131238991606</v>
      </c>
      <c r="O13" s="72"/>
    </row>
    <row r="14" spans="1:15" ht="16" x14ac:dyDescent="0.2">
      <c r="A14" s="73" t="s">
        <v>103</v>
      </c>
      <c r="B14" s="75">
        <v>-3.3446405285199099E-2</v>
      </c>
      <c r="C14" s="75">
        <v>-3.5822790924818361E-2</v>
      </c>
      <c r="D14" s="75">
        <v>-3.6816756237359562E-2</v>
      </c>
      <c r="E14" s="75">
        <v>-3.7208139686361712E-2</v>
      </c>
      <c r="F14" s="75">
        <v>1.8172354573934173E-2</v>
      </c>
      <c r="G14" s="75">
        <v>-3.6796309071601946E-2</v>
      </c>
      <c r="H14" s="75">
        <v>-3.7999152793602935E-2</v>
      </c>
      <c r="I14" s="75">
        <v>-3.6913510476047379E-2</v>
      </c>
      <c r="J14" s="75">
        <v>-3.8790660069864598E-2</v>
      </c>
      <c r="K14" s="75">
        <v>-3.9200742192559354E-2</v>
      </c>
      <c r="L14" s="75">
        <v>-3.7950454555896268E-2</v>
      </c>
      <c r="M14" s="75">
        <v>-4.0671655503728761E-2</v>
      </c>
      <c r="N14" s="75">
        <v>-3.2983451807519347E-2</v>
      </c>
      <c r="O14" s="74"/>
    </row>
    <row r="15" spans="1:15" ht="15.75" customHeight="1" x14ac:dyDescent="0.2">
      <c r="A15" s="69" t="s">
        <v>104</v>
      </c>
      <c r="B15" s="71">
        <v>-1739.6950130800001</v>
      </c>
      <c r="C15" s="71">
        <v>-1694.0916879999995</v>
      </c>
      <c r="D15" s="71">
        <v>-1974.60823667</v>
      </c>
      <c r="E15" s="71">
        <v>-1997.2555112349999</v>
      </c>
      <c r="F15" s="71">
        <v>-2001.7771900424991</v>
      </c>
      <c r="G15" s="71">
        <v>-2140.8554214549999</v>
      </c>
      <c r="H15" s="71">
        <v>-2084.5893795000002</v>
      </c>
      <c r="I15" s="71">
        <v>-2151.0127648950001</v>
      </c>
      <c r="J15" s="71">
        <v>-2152.1311815000004</v>
      </c>
      <c r="K15" s="71">
        <v>-2049.6602982350005</v>
      </c>
      <c r="L15" s="71">
        <v>-2221.628916695</v>
      </c>
      <c r="M15" s="71">
        <v>-2271.2952195849994</v>
      </c>
      <c r="N15" s="71">
        <v>-24478.600820892505</v>
      </c>
      <c r="O15" s="72"/>
    </row>
    <row r="16" spans="1:15" ht="16" x14ac:dyDescent="0.2">
      <c r="A16" s="73" t="s">
        <v>103</v>
      </c>
      <c r="B16" s="75">
        <v>-5.5765711953389765E-2</v>
      </c>
      <c r="C16" s="75">
        <v>-5.6328075454662403E-2</v>
      </c>
      <c r="D16" s="75">
        <v>-5.6184752596721295E-2</v>
      </c>
      <c r="E16" s="75">
        <v>-5.6348445913765165E-2</v>
      </c>
      <c r="F16" s="75">
        <v>-5.633504245380485E-2</v>
      </c>
      <c r="G16" s="75">
        <v>-5.6348955398092135E-2</v>
      </c>
      <c r="H16" s="75">
        <v>-5.6370030793244534E-2</v>
      </c>
      <c r="I16" s="75">
        <v>-5.6395813109541823E-2</v>
      </c>
      <c r="J16" s="75">
        <v>-5.635509317306401E-2</v>
      </c>
      <c r="K16" s="75">
        <v>-5.6377768855673083E-2</v>
      </c>
      <c r="L16" s="75">
        <v>-5.6381486593955782E-2</v>
      </c>
      <c r="M16" s="75">
        <v>-5.6388520303967862E-2</v>
      </c>
      <c r="N16" s="75">
        <v>-5.6306671376012238E-2</v>
      </c>
      <c r="O16" s="74"/>
    </row>
    <row r="17" spans="1:15" ht="4" customHeight="1" x14ac:dyDescent="0.2">
      <c r="A17" s="69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0"/>
    </row>
    <row r="18" spans="1:15" s="102" customFormat="1" ht="17.5" customHeight="1" x14ac:dyDescent="0.2">
      <c r="A18" s="66" t="s">
        <v>105</v>
      </c>
      <c r="B18" s="68">
        <v>28413.393859977503</v>
      </c>
      <c r="C18" s="68">
        <v>27303.962700845663</v>
      </c>
      <c r="D18" s="68">
        <v>31876.382978110676</v>
      </c>
      <c r="E18" s="68">
        <v>32128.643047288755</v>
      </c>
      <c r="F18" s="68">
        <v>34177.377136312476</v>
      </c>
      <c r="G18" s="68">
        <v>34453.963934492545</v>
      </c>
      <c r="H18" s="68">
        <v>33490.639530908629</v>
      </c>
      <c r="I18" s="68">
        <v>34582.411552262914</v>
      </c>
      <c r="J18" s="68">
        <v>34555.262523980164</v>
      </c>
      <c r="K18" s="68">
        <v>32880.989375805824</v>
      </c>
      <c r="L18" s="68">
        <v>35686.507575772484</v>
      </c>
      <c r="M18" s="68">
        <v>36369.865625230595</v>
      </c>
      <c r="N18" s="68">
        <v>395919.39984098822</v>
      </c>
      <c r="O18" s="67"/>
    </row>
    <row r="19" spans="1:15" ht="4" customHeight="1" x14ac:dyDescent="0.2">
      <c r="A19" s="69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0"/>
    </row>
    <row r="20" spans="1:15" s="101" customFormat="1" ht="17.5" customHeight="1" x14ac:dyDescent="0.2">
      <c r="A20" s="77" t="s">
        <v>106</v>
      </c>
      <c r="B20" s="79">
        <v>-3178.5708489266763</v>
      </c>
      <c r="C20" s="79">
        <v>-3289.4732721043583</v>
      </c>
      <c r="D20" s="79">
        <v>-3377.537576087163</v>
      </c>
      <c r="E20" s="79">
        <v>-3517.3697181722737</v>
      </c>
      <c r="F20" s="79">
        <v>-3466.9547891846905</v>
      </c>
      <c r="G20" s="79">
        <v>-3612.7250033360588</v>
      </c>
      <c r="H20" s="79">
        <v>-3644.6841844957835</v>
      </c>
      <c r="I20" s="79">
        <v>-3724.7768345505074</v>
      </c>
      <c r="J20" s="79">
        <v>-3858.3978682828492</v>
      </c>
      <c r="K20" s="79">
        <v>-3667.4425733373873</v>
      </c>
      <c r="L20" s="79">
        <v>-3927.3862390123736</v>
      </c>
      <c r="M20" s="79">
        <v>-4259.4037672502654</v>
      </c>
      <c r="N20" s="79">
        <v>-43524.722674740391</v>
      </c>
      <c r="O20" s="78"/>
    </row>
    <row r="21" spans="1:15" ht="17.5" hidden="1" customHeight="1" outlineLevel="1" x14ac:dyDescent="0.2">
      <c r="A21" s="80" t="s">
        <v>107</v>
      </c>
      <c r="B21" s="82">
        <v>-2208.7021705505886</v>
      </c>
      <c r="C21" s="82">
        <v>-2304.961698828271</v>
      </c>
      <c r="D21" s="82">
        <v>-2367.0574774200009</v>
      </c>
      <c r="E21" s="82">
        <v>-2449.38559762875</v>
      </c>
      <c r="F21" s="82">
        <v>-2381.4786124712496</v>
      </c>
      <c r="G21" s="82">
        <v>-2500.5788609237502</v>
      </c>
      <c r="H21" s="82">
        <v>-2517.8977678625001</v>
      </c>
      <c r="I21" s="82">
        <v>-2641.2324490093747</v>
      </c>
      <c r="J21" s="82">
        <v>-2674.3635780600002</v>
      </c>
      <c r="K21" s="82">
        <v>-2429.2082833281256</v>
      </c>
      <c r="L21" s="82">
        <v>-2701.0441757368744</v>
      </c>
      <c r="M21" s="82">
        <v>-3072.8415422256253</v>
      </c>
      <c r="N21" s="82">
        <v>-30248.752214045115</v>
      </c>
      <c r="O21" s="81"/>
    </row>
    <row r="22" spans="1:15" ht="17.5" hidden="1" customHeight="1" outlineLevel="1" x14ac:dyDescent="0.2">
      <c r="A22" s="80" t="s">
        <v>108</v>
      </c>
      <c r="B22" s="82">
        <v>-113.78351000000001</v>
      </c>
      <c r="C22" s="82">
        <v>-113.40276</v>
      </c>
      <c r="D22" s="82">
        <v>-120.87558999999999</v>
      </c>
      <c r="E22" s="82">
        <v>-114.77990999999997</v>
      </c>
      <c r="F22" s="82">
        <v>-117.31402999999997</v>
      </c>
      <c r="G22" s="82">
        <v>-112.68786</v>
      </c>
      <c r="H22" s="82">
        <v>-110.90751999999998</v>
      </c>
      <c r="I22" s="82">
        <v>-110.65099999999998</v>
      </c>
      <c r="J22" s="82">
        <v>-120.09972</v>
      </c>
      <c r="K22" s="82">
        <v>-138.72348</v>
      </c>
      <c r="L22" s="82">
        <v>-118.34872999999999</v>
      </c>
      <c r="M22" s="82">
        <v>-126.86162999999999</v>
      </c>
      <c r="N22" s="82">
        <v>-1418.4357399999999</v>
      </c>
      <c r="O22" s="81"/>
    </row>
    <row r="23" spans="1:15" ht="17.5" hidden="1" customHeight="1" outlineLevel="1" x14ac:dyDescent="0.2">
      <c r="A23" s="80" t="s">
        <v>109</v>
      </c>
      <c r="B23" s="82">
        <v>-580.2706201760875</v>
      </c>
      <c r="C23" s="82">
        <v>-620.13618017608746</v>
      </c>
      <c r="D23" s="82">
        <v>-634.64752776716136</v>
      </c>
      <c r="E23" s="82">
        <v>-665.04019034352393</v>
      </c>
      <c r="F23" s="82">
        <v>-669.92939011344038</v>
      </c>
      <c r="G23" s="82">
        <v>-706.41938151230852</v>
      </c>
      <c r="H23" s="82">
        <v>-721.35186223328424</v>
      </c>
      <c r="I23" s="82">
        <v>-688.93718374113303</v>
      </c>
      <c r="J23" s="82">
        <v>-739.79185802284871</v>
      </c>
      <c r="K23" s="82">
        <v>-703.19457960926081</v>
      </c>
      <c r="L23" s="82">
        <v>-767.9165253754984</v>
      </c>
      <c r="M23" s="82">
        <v>-693.0135751246404</v>
      </c>
      <c r="N23" s="82">
        <v>-8190.6488741952744</v>
      </c>
      <c r="O23" s="81"/>
    </row>
    <row r="24" spans="1:15" ht="17.5" hidden="1" customHeight="1" outlineLevel="1" x14ac:dyDescent="0.2">
      <c r="A24" s="80" t="s">
        <v>110</v>
      </c>
      <c r="B24" s="82">
        <v>-14.092219999999999</v>
      </c>
      <c r="C24" s="82">
        <v>-15.803190000000001</v>
      </c>
      <c r="D24" s="82">
        <v>-14.53931</v>
      </c>
      <c r="E24" s="82">
        <v>-16.30921</v>
      </c>
      <c r="F24" s="82">
        <v>-15.847809999999999</v>
      </c>
      <c r="G24" s="82">
        <v>-21.399100000000001</v>
      </c>
      <c r="H24" s="82">
        <v>-31.009800000000002</v>
      </c>
      <c r="I24" s="82">
        <v>-19.989609999999999</v>
      </c>
      <c r="J24" s="82">
        <v>-26.213240000000006</v>
      </c>
      <c r="K24" s="82">
        <v>-20.081130000000002</v>
      </c>
      <c r="L24" s="82">
        <v>-23.949619999999999</v>
      </c>
      <c r="M24" s="82">
        <v>-28.051880000000001</v>
      </c>
      <c r="N24" s="82">
        <v>-247.28612000000004</v>
      </c>
      <c r="O24" s="81"/>
    </row>
    <row r="25" spans="1:15" ht="17.5" hidden="1" customHeight="1" outlineLevel="1" x14ac:dyDescent="0.2">
      <c r="A25" s="80" t="s">
        <v>111</v>
      </c>
      <c r="B25" s="82">
        <v>-4.2962499999999997</v>
      </c>
      <c r="C25" s="82">
        <v>-4.0385200000000001</v>
      </c>
      <c r="D25" s="82">
        <v>-4.0385200000000001</v>
      </c>
      <c r="E25" s="82">
        <v>-4.0385200000000001</v>
      </c>
      <c r="F25" s="82">
        <v>-4.70852</v>
      </c>
      <c r="G25" s="82">
        <v>-4.8285200000000001</v>
      </c>
      <c r="H25" s="82">
        <v>-14.699350000000001</v>
      </c>
      <c r="I25" s="82">
        <v>-4.7215199999999999</v>
      </c>
      <c r="J25" s="82">
        <v>-49.588519999999995</v>
      </c>
      <c r="K25" s="82">
        <v>-34.721519999999998</v>
      </c>
      <c r="L25" s="82">
        <v>-34.681519999999999</v>
      </c>
      <c r="M25" s="82">
        <v>-38.850070000000002</v>
      </c>
      <c r="N25" s="82">
        <v>-203.21134999999998</v>
      </c>
      <c r="O25" s="81"/>
    </row>
    <row r="26" spans="1:15" ht="17.5" hidden="1" customHeight="1" outlineLevel="1" x14ac:dyDescent="0.2">
      <c r="A26" s="80" t="s">
        <v>112</v>
      </c>
      <c r="B26" s="82">
        <v>-5.6140300000000005</v>
      </c>
      <c r="C26" s="82">
        <v>-1.0929000000000002</v>
      </c>
      <c r="D26" s="82">
        <v>-2.0517000000000003</v>
      </c>
      <c r="E26" s="82">
        <v>-1.2059600000000001</v>
      </c>
      <c r="F26" s="82">
        <v>-11.037180000000003</v>
      </c>
      <c r="G26" s="82">
        <v>-1.0660799999999999</v>
      </c>
      <c r="H26" s="82">
        <v>-0.64319000000000004</v>
      </c>
      <c r="I26" s="82">
        <v>-0.64319000000000004</v>
      </c>
      <c r="J26" s="82">
        <v>-1.46801</v>
      </c>
      <c r="K26" s="82">
        <v>-1.5357600000000002</v>
      </c>
      <c r="L26" s="82">
        <v>-0.97276000000000007</v>
      </c>
      <c r="M26" s="82">
        <v>-0.64329000000000003</v>
      </c>
      <c r="N26" s="82">
        <v>-27.974050000000005</v>
      </c>
      <c r="O26" s="81"/>
    </row>
    <row r="27" spans="1:15" ht="17.5" hidden="1" customHeight="1" outlineLevel="1" x14ac:dyDescent="0.2">
      <c r="A27" s="80" t="s">
        <v>113</v>
      </c>
      <c r="B27" s="82">
        <v>-120.4950552</v>
      </c>
      <c r="C27" s="82">
        <v>-141.4286031</v>
      </c>
      <c r="D27" s="82">
        <v>-135.51219089999998</v>
      </c>
      <c r="E27" s="82">
        <v>-142.76413070000001</v>
      </c>
      <c r="F27" s="82">
        <v>-147.72063660000003</v>
      </c>
      <c r="G27" s="82">
        <v>-161.54531090000003</v>
      </c>
      <c r="H27" s="82">
        <v>-139.57359439999999</v>
      </c>
      <c r="I27" s="82">
        <v>-160.3612918</v>
      </c>
      <c r="J27" s="82">
        <v>-157.08267219999999</v>
      </c>
      <c r="K27" s="82">
        <v>-230.34325040000002</v>
      </c>
      <c r="L27" s="82">
        <v>-183.65807789999999</v>
      </c>
      <c r="M27" s="82">
        <v>-202.5583599</v>
      </c>
      <c r="N27" s="82">
        <v>-1923.0431740000001</v>
      </c>
      <c r="O27" s="81"/>
    </row>
    <row r="28" spans="1:15" ht="17.5" hidden="1" customHeight="1" outlineLevel="1" x14ac:dyDescent="0.2">
      <c r="A28" s="80" t="s">
        <v>114</v>
      </c>
      <c r="B28" s="82">
        <v>-21.765119999999996</v>
      </c>
      <c r="C28" s="82">
        <v>-18.557519999999997</v>
      </c>
      <c r="D28" s="82">
        <v>-26.076459999999997</v>
      </c>
      <c r="E28" s="82">
        <v>-21.130849999999995</v>
      </c>
      <c r="F28" s="82">
        <v>-22.74456</v>
      </c>
      <c r="G28" s="82">
        <v>-24.677849999999999</v>
      </c>
      <c r="H28" s="82">
        <v>-17.537389999999998</v>
      </c>
      <c r="I28" s="82">
        <v>-17.939170000000001</v>
      </c>
      <c r="J28" s="82">
        <v>-17.118639999999999</v>
      </c>
      <c r="K28" s="82">
        <v>-24.674770000000002</v>
      </c>
      <c r="L28" s="82">
        <v>-14.765280000000001</v>
      </c>
      <c r="M28" s="82">
        <v>-14.885269999999998</v>
      </c>
      <c r="N28" s="82">
        <v>-241.87287999999995</v>
      </c>
      <c r="O28" s="81"/>
    </row>
    <row r="29" spans="1:15" ht="17.5" hidden="1" customHeight="1" outlineLevel="1" x14ac:dyDescent="0.2">
      <c r="A29" s="80" t="s">
        <v>115</v>
      </c>
      <c r="B29" s="82">
        <v>-109.55187299999999</v>
      </c>
      <c r="C29" s="82">
        <v>-70.051899999999989</v>
      </c>
      <c r="D29" s="82">
        <v>-72.738799999999998</v>
      </c>
      <c r="E29" s="82">
        <v>-102.7153495</v>
      </c>
      <c r="F29" s="82">
        <v>-96.174049999999994</v>
      </c>
      <c r="G29" s="82">
        <v>-79.522040000000004</v>
      </c>
      <c r="H29" s="82">
        <v>-91.06371</v>
      </c>
      <c r="I29" s="82">
        <v>-80.301419999999993</v>
      </c>
      <c r="J29" s="82">
        <v>-72.671629999999993</v>
      </c>
      <c r="K29" s="82">
        <v>-84.959800000000001</v>
      </c>
      <c r="L29" s="82">
        <v>-82.049549999999982</v>
      </c>
      <c r="M29" s="82">
        <v>-81.698149999999998</v>
      </c>
      <c r="N29" s="82">
        <v>-1023.4982725</v>
      </c>
      <c r="O29" s="81"/>
    </row>
    <row r="30" spans="1:15" ht="17.5" hidden="1" customHeight="1" outlineLevel="1" x14ac:dyDescent="0.2">
      <c r="A30" s="80" t="s">
        <v>116</v>
      </c>
      <c r="B30" s="82">
        <v>0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1"/>
    </row>
    <row r="31" spans="1:15" ht="6.75" hidden="1" customHeight="1" outlineLevel="1" collapsed="1" x14ac:dyDescent="0.2">
      <c r="A31" s="69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0"/>
    </row>
    <row r="32" spans="1:15" s="103" customFormat="1" ht="17.5" customHeight="1" collapsed="1" x14ac:dyDescent="0.2">
      <c r="A32" s="66" t="s">
        <v>117</v>
      </c>
      <c r="B32" s="68">
        <v>25234.823011050827</v>
      </c>
      <c r="C32" s="68">
        <v>24014.489428741304</v>
      </c>
      <c r="D32" s="68">
        <v>28498.845402023515</v>
      </c>
      <c r="E32" s="68">
        <v>28611.27332911648</v>
      </c>
      <c r="F32" s="68">
        <v>30710.422347127787</v>
      </c>
      <c r="G32" s="68">
        <v>30841.238931156488</v>
      </c>
      <c r="H32" s="68">
        <v>29845.955346412848</v>
      </c>
      <c r="I32" s="68">
        <v>30857.634717712408</v>
      </c>
      <c r="J32" s="68">
        <v>30696.864655697314</v>
      </c>
      <c r="K32" s="68">
        <v>29213.546802468438</v>
      </c>
      <c r="L32" s="68">
        <v>31759.121336760112</v>
      </c>
      <c r="M32" s="68">
        <v>32110.461857980328</v>
      </c>
      <c r="N32" s="68">
        <v>352394.67716624786</v>
      </c>
      <c r="O32" s="83"/>
    </row>
    <row r="33" spans="1:15" ht="16" x14ac:dyDescent="0.2">
      <c r="A33" s="73" t="s">
        <v>118</v>
      </c>
      <c r="B33" s="84">
        <v>0.88813125019169414</v>
      </c>
      <c r="C33" s="84">
        <v>0.87952396111343656</v>
      </c>
      <c r="D33" s="84">
        <v>0.8940426340589992</v>
      </c>
      <c r="E33" s="84">
        <v>0.89052230705806001</v>
      </c>
      <c r="F33" s="84">
        <v>0.89855995164997171</v>
      </c>
      <c r="G33" s="84">
        <v>0.89514341484175974</v>
      </c>
      <c r="H33" s="84">
        <v>0.89117304908041273</v>
      </c>
      <c r="I33" s="84">
        <v>0.89229273878366144</v>
      </c>
      <c r="J33" s="84">
        <v>0.88834123700824863</v>
      </c>
      <c r="K33" s="84">
        <v>0.88846313195077009</v>
      </c>
      <c r="L33" s="84">
        <v>0.88994758787551775</v>
      </c>
      <c r="M33" s="84">
        <v>0.88288645849998904</v>
      </c>
      <c r="N33" s="84">
        <v>0.89006670879926308</v>
      </c>
      <c r="O33" s="74"/>
    </row>
    <row r="34" spans="1:15" ht="4" customHeight="1" x14ac:dyDescent="0.2">
      <c r="A34" s="69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70"/>
    </row>
    <row r="35" spans="1:15" s="101" customFormat="1" ht="17.5" customHeight="1" x14ac:dyDescent="0.2">
      <c r="A35" s="77" t="s">
        <v>119</v>
      </c>
      <c r="B35" s="79">
        <v>-18102.707987269237</v>
      </c>
      <c r="C35" s="79">
        <v>-16373.645860964196</v>
      </c>
      <c r="D35" s="79">
        <v>-19716.565111775777</v>
      </c>
      <c r="E35" s="79">
        <v>-19842.637507842999</v>
      </c>
      <c r="F35" s="79">
        <v>-19451.598278780752</v>
      </c>
      <c r="G35" s="79">
        <v>-21227.883414883505</v>
      </c>
      <c r="H35" s="79">
        <v>-20602.090751861502</v>
      </c>
      <c r="I35" s="79">
        <v>-21049.214900391355</v>
      </c>
      <c r="J35" s="79">
        <v>-20283.961958850003</v>
      </c>
      <c r="K35" s="79">
        <v>-20396.087398899996</v>
      </c>
      <c r="L35" s="79">
        <v>-22271.851351625002</v>
      </c>
      <c r="M35" s="79">
        <v>-22288.574603624998</v>
      </c>
      <c r="N35" s="79">
        <v>-331876.59401139535</v>
      </c>
      <c r="O35" s="78"/>
    </row>
    <row r="36" spans="1:15" ht="17.5" customHeight="1" x14ac:dyDescent="0.2">
      <c r="A36" s="80" t="s">
        <v>120</v>
      </c>
      <c r="B36" s="82">
        <v>-22337.416167291343</v>
      </c>
      <c r="C36" s="82">
        <v>-20410.568737636619</v>
      </c>
      <c r="D36" s="82">
        <v>-24685.314293942665</v>
      </c>
      <c r="E36" s="82">
        <v>-24897.186812047497</v>
      </c>
      <c r="F36" s="82">
        <v>-23922.408100000001</v>
      </c>
      <c r="G36" s="82">
        <v>-26634.587255000009</v>
      </c>
      <c r="H36" s="82">
        <v>-25528.978283110009</v>
      </c>
      <c r="I36" s="82">
        <v>-25855.964714616355</v>
      </c>
      <c r="J36" s="82">
        <v>-24577.839560000008</v>
      </c>
      <c r="K36" s="82">
        <v>-24237.88521</v>
      </c>
      <c r="L36" s="82">
        <v>-25786.284854999998</v>
      </c>
      <c r="M36" s="82">
        <v>-24166.028155</v>
      </c>
      <c r="N36" s="82">
        <v>-293040.46214364452</v>
      </c>
      <c r="O36" s="81"/>
    </row>
    <row r="37" spans="1:15" ht="15.75" customHeight="1" x14ac:dyDescent="0.2">
      <c r="A37" s="86" t="s">
        <v>121</v>
      </c>
      <c r="B37" s="84">
        <v>-0.49612189675181739</v>
      </c>
      <c r="C37" s="84">
        <v>-0.49063202694085178</v>
      </c>
      <c r="D37" s="84">
        <v>-0.5240994267127449</v>
      </c>
      <c r="E37" s="84">
        <v>-0.50844214327638615</v>
      </c>
      <c r="F37" s="84">
        <v>-0.49716129839076145</v>
      </c>
      <c r="G37" s="84">
        <v>-0.51400413551379831</v>
      </c>
      <c r="H37" s="84">
        <v>-0.50976366783144689</v>
      </c>
      <c r="I37" s="84">
        <v>-0.5115625165857407</v>
      </c>
      <c r="J37" s="84">
        <v>-0.48144209624625095</v>
      </c>
      <c r="K37" s="84">
        <v>-0.49446385638424778</v>
      </c>
      <c r="L37" s="84">
        <v>0</v>
      </c>
      <c r="M37" s="84">
        <v>0</v>
      </c>
      <c r="N37" s="84">
        <v>-0.67406356770661791</v>
      </c>
      <c r="O37" s="87"/>
    </row>
    <row r="38" spans="1:15" ht="15.75" customHeight="1" x14ac:dyDescent="0.2">
      <c r="A38" s="86" t="s">
        <v>103</v>
      </c>
      <c r="B38" s="84">
        <v>-0.71602315716408782</v>
      </c>
      <c r="C38" s="84">
        <v>-0.67864570971566529</v>
      </c>
      <c r="D38" s="84">
        <v>-0.70238655477120038</v>
      </c>
      <c r="E38" s="84">
        <v>-0.7024227879667102</v>
      </c>
      <c r="F38" s="84">
        <v>-0.6732367031728107</v>
      </c>
      <c r="G38" s="84">
        <v>-0.701042748724513</v>
      </c>
      <c r="H38" s="84">
        <v>-0.6903370544294678</v>
      </c>
      <c r="I38" s="84">
        <v>-0.67789841957706432</v>
      </c>
      <c r="J38" s="84">
        <v>-0.64358829531526807</v>
      </c>
      <c r="K38" s="84">
        <v>-0.66668505561454061</v>
      </c>
      <c r="L38" s="84">
        <v>-0.65441580406819322</v>
      </c>
      <c r="M38" s="84">
        <v>-0.59996012739086402</v>
      </c>
      <c r="N38" s="84">
        <v>-0.67406356770661791</v>
      </c>
      <c r="O38" s="87"/>
    </row>
    <row r="39" spans="1:15" ht="17.5" customHeight="1" x14ac:dyDescent="0.2">
      <c r="A39" s="80" t="s">
        <v>122</v>
      </c>
      <c r="B39" s="82">
        <v>-2896.8927133385619</v>
      </c>
      <c r="C39" s="82">
        <v>-2782.5739401215815</v>
      </c>
      <c r="D39" s="82">
        <v>-3112.7286523044449</v>
      </c>
      <c r="E39" s="82">
        <v>-3168.9181457954996</v>
      </c>
      <c r="F39" s="82">
        <v>-3160.9065187807505</v>
      </c>
      <c r="G39" s="82">
        <v>-3151.8459698834999</v>
      </c>
      <c r="H39" s="82">
        <v>-3190.0046187515009</v>
      </c>
      <c r="I39" s="82">
        <v>-3196.5761157749998</v>
      </c>
      <c r="J39" s="82">
        <v>-3393.5171788500002</v>
      </c>
      <c r="K39" s="82">
        <v>-3377.2221989000004</v>
      </c>
      <c r="L39" s="82">
        <v>-3647.7327066250004</v>
      </c>
      <c r="M39" s="82">
        <v>-3757.2131086249997</v>
      </c>
      <c r="N39" s="82">
        <v>-38836.131867750839</v>
      </c>
      <c r="O39" s="81"/>
    </row>
    <row r="40" spans="1:15" ht="15.75" customHeight="1" x14ac:dyDescent="0.2">
      <c r="A40" s="86" t="s">
        <v>103</v>
      </c>
      <c r="B40" s="84">
        <v>-0.10195518098311596</v>
      </c>
      <c r="C40" s="84">
        <v>-0.10191099257674414</v>
      </c>
      <c r="D40" s="84">
        <v>-9.7649995435239223E-2</v>
      </c>
      <c r="E40" s="84">
        <v>-9.863218129478131E-2</v>
      </c>
      <c r="F40" s="84">
        <v>-9.2485345091691623E-2</v>
      </c>
      <c r="G40" s="84">
        <v>-9.1479923061280166E-2</v>
      </c>
      <c r="H40" s="84">
        <v>-9.5250633115185349E-2</v>
      </c>
      <c r="I40" s="84">
        <v>-9.2433580317097072E-2</v>
      </c>
      <c r="J40" s="84">
        <v>-9.8205509985491088E-2</v>
      </c>
      <c r="K40" s="84">
        <v>-0.10271047991594182</v>
      </c>
      <c r="L40" s="84">
        <v>-0.10221601816540436</v>
      </c>
      <c r="M40" s="84">
        <v>-0.10330566374208808</v>
      </c>
      <c r="N40" s="84">
        <v>-9.8091005096866843E-2</v>
      </c>
      <c r="O40" s="87"/>
    </row>
    <row r="41" spans="1:15" ht="8.5" customHeight="1" x14ac:dyDescent="0.2">
      <c r="A41" s="86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70"/>
    </row>
    <row r="42" spans="1:15" s="101" customFormat="1" ht="17.5" customHeight="1" x14ac:dyDescent="0.2">
      <c r="A42" s="77" t="s">
        <v>123</v>
      </c>
      <c r="B42" s="79">
        <v>-55.881</v>
      </c>
      <c r="C42" s="79">
        <v>-70.332981481181633</v>
      </c>
      <c r="D42" s="79">
        <v>-70.256498121745153</v>
      </c>
      <c r="E42" s="79">
        <v>-70.25</v>
      </c>
      <c r="F42" s="79">
        <v>-70.241642009402852</v>
      </c>
      <c r="G42" s="79">
        <v>-71.181098817808959</v>
      </c>
      <c r="H42" s="79">
        <v>-70.249820941466652</v>
      </c>
      <c r="I42" s="79">
        <v>-70.185197403088608</v>
      </c>
      <c r="J42" s="79">
        <v>-70.250321951688079</v>
      </c>
      <c r="K42" s="79">
        <v>317.93138314949658</v>
      </c>
      <c r="L42" s="79">
        <v>-29.606977744076566</v>
      </c>
      <c r="M42" s="79">
        <v>-64.78146911741473</v>
      </c>
      <c r="N42" s="79">
        <v>-395.28562443837666</v>
      </c>
      <c r="O42" s="78"/>
    </row>
    <row r="43" spans="1:15" ht="15.75" hidden="1" customHeight="1" outlineLevel="1" x14ac:dyDescent="0.2">
      <c r="A43" s="69" t="s">
        <v>124</v>
      </c>
      <c r="B43" s="89">
        <v>-55.881</v>
      </c>
      <c r="C43" s="89">
        <v>-70.332981481181633</v>
      </c>
      <c r="D43" s="89">
        <v>-70.256498121745153</v>
      </c>
      <c r="E43" s="89">
        <v>-70.25</v>
      </c>
      <c r="F43" s="89">
        <v>-70.241642009402852</v>
      </c>
      <c r="G43" s="89">
        <v>-71.181098817808959</v>
      </c>
      <c r="H43" s="89">
        <v>-70.249820941466652</v>
      </c>
      <c r="I43" s="89">
        <v>-70.185197403088608</v>
      </c>
      <c r="J43" s="89">
        <v>-70.250321951688079</v>
      </c>
      <c r="K43" s="89">
        <v>317.93138314949658</v>
      </c>
      <c r="L43" s="89">
        <v>-29.606977744076566</v>
      </c>
      <c r="M43" s="89">
        <v>-64.78146911741473</v>
      </c>
      <c r="N43" s="89">
        <v>-395.28562443837666</v>
      </c>
      <c r="O43" s="70"/>
    </row>
    <row r="44" spans="1:15" ht="4" hidden="1" customHeight="1" outlineLevel="1" x14ac:dyDescent="0.2">
      <c r="A44" s="69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70"/>
    </row>
    <row r="45" spans="1:15" s="103" customFormat="1" ht="17" collapsed="1" x14ac:dyDescent="0.2">
      <c r="A45" s="66" t="s">
        <v>125</v>
      </c>
      <c r="B45" s="68">
        <v>7076.2340237815879</v>
      </c>
      <c r="C45" s="68">
        <v>7570.5105862959281</v>
      </c>
      <c r="D45" s="68">
        <v>8712.0237921259941</v>
      </c>
      <c r="E45" s="68">
        <v>8698.3858212734813</v>
      </c>
      <c r="F45" s="68">
        <v>11188.582426337634</v>
      </c>
      <c r="G45" s="68">
        <v>9542.174417455175</v>
      </c>
      <c r="H45" s="68">
        <v>9173.6147736098792</v>
      </c>
      <c r="I45" s="68">
        <v>9738.2346199179665</v>
      </c>
      <c r="J45" s="68">
        <v>10342.652374895624</v>
      </c>
      <c r="K45" s="68">
        <v>9135.3907867179405</v>
      </c>
      <c r="L45" s="68">
        <v>9457.6630073910346</v>
      </c>
      <c r="M45" s="68">
        <v>9757.1057852379163</v>
      </c>
      <c r="N45" s="68">
        <v>20122.797530414129</v>
      </c>
      <c r="O45" s="83"/>
    </row>
    <row r="46" spans="1:15" ht="16" x14ac:dyDescent="0.2">
      <c r="A46" s="73" t="s">
        <v>126</v>
      </c>
      <c r="B46" s="84">
        <v>0.24904571620882712</v>
      </c>
      <c r="C46" s="84">
        <v>0.27726783358305179</v>
      </c>
      <c r="D46" s="84">
        <v>0.2733065353778843</v>
      </c>
      <c r="E46" s="84">
        <v>0.27073617172286751</v>
      </c>
      <c r="F46" s="84">
        <v>0.32736808274412871</v>
      </c>
      <c r="G46" s="84">
        <v>0.27695432768193951</v>
      </c>
      <c r="H46" s="84">
        <v>0.27391578369662117</v>
      </c>
      <c r="I46" s="84">
        <v>0.2815950126902223</v>
      </c>
      <c r="J46" s="84">
        <v>0.29930759078210384</v>
      </c>
      <c r="K46" s="84">
        <v>0.2778319922891328</v>
      </c>
      <c r="L46" s="84">
        <v>0.26502069409032974</v>
      </c>
      <c r="M46" s="84">
        <v>0.26827445242110526</v>
      </c>
      <c r="N46" s="84">
        <v>5.0825490083324994E-2</v>
      </c>
      <c r="O46" s="74"/>
    </row>
    <row r="47" spans="1:15" ht="4" customHeight="1" x14ac:dyDescent="0.2">
      <c r="A47" s="69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70"/>
    </row>
    <row r="48" spans="1:15" s="101" customFormat="1" ht="17.5" customHeight="1" x14ac:dyDescent="0.2">
      <c r="A48" s="77" t="s">
        <v>127</v>
      </c>
      <c r="B48" s="79">
        <v>-1595.5064960733243</v>
      </c>
      <c r="C48" s="79">
        <v>-1649.1365906956419</v>
      </c>
      <c r="D48" s="79">
        <v>-1505.3744189128388</v>
      </c>
      <c r="E48" s="79">
        <v>-1712.636418327726</v>
      </c>
      <c r="F48" s="79">
        <v>-1684.517695815309</v>
      </c>
      <c r="G48" s="79">
        <v>-1613.4848216639421</v>
      </c>
      <c r="H48" s="79">
        <v>-1599.9826652502486</v>
      </c>
      <c r="I48" s="79">
        <v>-1715.3504254494921</v>
      </c>
      <c r="J48" s="79">
        <v>-1711.9036517171512</v>
      </c>
      <c r="K48" s="79">
        <v>-1817.0800716626143</v>
      </c>
      <c r="L48" s="79">
        <v>-1992.3927159876268</v>
      </c>
      <c r="M48" s="79">
        <v>-2043.2716827497352</v>
      </c>
      <c r="N48" s="79">
        <v>-20640.637654305647</v>
      </c>
      <c r="O48" s="78"/>
    </row>
    <row r="49" spans="1:15" ht="17.5" hidden="1" customHeight="1" outlineLevel="1" x14ac:dyDescent="0.2">
      <c r="A49" s="80" t="s">
        <v>11</v>
      </c>
      <c r="B49" s="82">
        <v>-687.09547444941188</v>
      </c>
      <c r="C49" s="82">
        <v>-774.47252397172929</v>
      </c>
      <c r="D49" s="82">
        <v>-648.27993258000004</v>
      </c>
      <c r="E49" s="82">
        <v>-734.98622737124992</v>
      </c>
      <c r="F49" s="82">
        <v>-700.81656752874983</v>
      </c>
      <c r="G49" s="82">
        <v>-703.86489907625025</v>
      </c>
      <c r="H49" s="82">
        <v>-695.61784713750012</v>
      </c>
      <c r="I49" s="82">
        <v>-725.56010599062495</v>
      </c>
      <c r="J49" s="82">
        <v>-736.44508194000014</v>
      </c>
      <c r="K49" s="82">
        <v>-641.46504667187503</v>
      </c>
      <c r="L49" s="82">
        <v>-723.598704263125</v>
      </c>
      <c r="M49" s="82">
        <v>-830.31656777437524</v>
      </c>
      <c r="N49" s="82">
        <v>-8602.5189787548916</v>
      </c>
      <c r="O49" s="81"/>
    </row>
    <row r="50" spans="1:15" ht="17.5" hidden="1" customHeight="1" outlineLevel="1" x14ac:dyDescent="0.2">
      <c r="A50" s="80" t="s">
        <v>128</v>
      </c>
      <c r="B50" s="82">
        <v>-118.07743000000002</v>
      </c>
      <c r="C50" s="82">
        <v>-96.461160000000021</v>
      </c>
      <c r="D50" s="82">
        <v>-103.94093000000001</v>
      </c>
      <c r="E50" s="82">
        <v>-144.01503000000005</v>
      </c>
      <c r="F50" s="82">
        <v>-71.060940000000002</v>
      </c>
      <c r="G50" s="82">
        <v>-82.113460000000018</v>
      </c>
      <c r="H50" s="82">
        <v>-84.233289999999997</v>
      </c>
      <c r="I50" s="82">
        <v>-100.41376</v>
      </c>
      <c r="J50" s="82">
        <v>-84.621830000000003</v>
      </c>
      <c r="K50" s="82">
        <v>-76.419340000000005</v>
      </c>
      <c r="L50" s="82">
        <v>-78.684530000000009</v>
      </c>
      <c r="M50" s="82">
        <v>-84.942480000000003</v>
      </c>
      <c r="N50" s="82">
        <v>-1124.9841800000002</v>
      </c>
      <c r="O50" s="81"/>
    </row>
    <row r="51" spans="1:15" ht="17.5" hidden="1" customHeight="1" outlineLevel="1" x14ac:dyDescent="0.2">
      <c r="A51" s="80" t="s">
        <v>129</v>
      </c>
      <c r="B51" s="82">
        <v>-136.20860999999999</v>
      </c>
      <c r="C51" s="82">
        <v>-151.52005999999997</v>
      </c>
      <c r="D51" s="82">
        <v>-126.57912499999999</v>
      </c>
      <c r="E51" s="82">
        <v>-120.87243500000002</v>
      </c>
      <c r="F51" s="82">
        <v>-145.31030500000003</v>
      </c>
      <c r="G51" s="82">
        <v>-128.579995</v>
      </c>
      <c r="H51" s="82">
        <v>-93.299775000000011</v>
      </c>
      <c r="I51" s="82">
        <v>-141.06815499999999</v>
      </c>
      <c r="J51" s="82">
        <v>-111.01364000000001</v>
      </c>
      <c r="K51" s="82">
        <v>-129.46974999999998</v>
      </c>
      <c r="L51" s="82">
        <v>-138.65767000000005</v>
      </c>
      <c r="M51" s="82">
        <v>-150.921525</v>
      </c>
      <c r="N51" s="82">
        <v>-1573.501045</v>
      </c>
      <c r="O51" s="81"/>
    </row>
    <row r="52" spans="1:15" ht="17.5" hidden="1" customHeight="1" outlineLevel="1" x14ac:dyDescent="0.2">
      <c r="A52" s="80" t="s">
        <v>130</v>
      </c>
      <c r="B52" s="82">
        <v>-155.62177000000003</v>
      </c>
      <c r="C52" s="82">
        <v>-122.84222</v>
      </c>
      <c r="D52" s="82">
        <v>-119.04272000000003</v>
      </c>
      <c r="E52" s="82">
        <v>-191.02828000000005</v>
      </c>
      <c r="F52" s="82">
        <v>-173.26491499999997</v>
      </c>
      <c r="G52" s="82">
        <v>-186.34232</v>
      </c>
      <c r="H52" s="82">
        <v>-204.93844000000004</v>
      </c>
      <c r="I52" s="82">
        <v>-191.57822999999996</v>
      </c>
      <c r="J52" s="82">
        <v>-215.24428500000005</v>
      </c>
      <c r="K52" s="82">
        <v>-237.06110000000001</v>
      </c>
      <c r="L52" s="82">
        <v>-184.67471000000003</v>
      </c>
      <c r="M52" s="82">
        <v>-180.99492000000004</v>
      </c>
      <c r="N52" s="82">
        <v>-2162.63391</v>
      </c>
      <c r="O52" s="81"/>
    </row>
    <row r="53" spans="1:15" ht="17.5" hidden="1" customHeight="1" outlineLevel="1" x14ac:dyDescent="0.2">
      <c r="A53" s="80" t="s">
        <v>131</v>
      </c>
      <c r="B53" s="82">
        <v>-128.15044</v>
      </c>
      <c r="C53" s="82">
        <v>-115.27719999999998</v>
      </c>
      <c r="D53" s="82">
        <v>-102.60045999999998</v>
      </c>
      <c r="E53" s="82">
        <v>-100.65575</v>
      </c>
      <c r="F53" s="82">
        <v>-105.38281000000001</v>
      </c>
      <c r="G53" s="82">
        <v>-120.58516999999998</v>
      </c>
      <c r="H53" s="82">
        <v>-82.859020000000001</v>
      </c>
      <c r="I53" s="82">
        <v>-93.618300000000005</v>
      </c>
      <c r="J53" s="82">
        <v>-120.29673</v>
      </c>
      <c r="K53" s="82">
        <v>-244.64653000000001</v>
      </c>
      <c r="L53" s="82">
        <v>-286.10531000000003</v>
      </c>
      <c r="M53" s="82">
        <v>-227.18910000000005</v>
      </c>
      <c r="N53" s="82">
        <v>-1727.3668200000002</v>
      </c>
      <c r="O53" s="81"/>
    </row>
    <row r="54" spans="1:15" ht="17.5" hidden="1" customHeight="1" outlineLevel="1" x14ac:dyDescent="0.2">
      <c r="A54" s="80" t="s">
        <v>132</v>
      </c>
      <c r="B54" s="82">
        <v>-217.10890999999998</v>
      </c>
      <c r="C54" s="82">
        <v>-190.08585999999997</v>
      </c>
      <c r="D54" s="82">
        <v>-200.11734999999999</v>
      </c>
      <c r="E54" s="82">
        <v>-217.48015999999998</v>
      </c>
      <c r="F54" s="82">
        <v>-240.18765999999999</v>
      </c>
      <c r="G54" s="82">
        <v>-197.48190000000002</v>
      </c>
      <c r="H54" s="82">
        <v>-239.37724999999998</v>
      </c>
      <c r="I54" s="82">
        <v>-246.44046</v>
      </c>
      <c r="J54" s="82">
        <v>-219.17414500000001</v>
      </c>
      <c r="K54" s="82">
        <v>-268.77597500000002</v>
      </c>
      <c r="L54" s="82">
        <v>-256.37609499999996</v>
      </c>
      <c r="M54" s="82">
        <v>-285.30188500000003</v>
      </c>
      <c r="N54" s="82">
        <v>-2777.9076499999996</v>
      </c>
      <c r="O54" s="81"/>
    </row>
    <row r="55" spans="1:15" ht="17.5" hidden="1" customHeight="1" outlineLevel="1" x14ac:dyDescent="0.2">
      <c r="A55" s="80" t="s">
        <v>133</v>
      </c>
      <c r="B55" s="82">
        <v>-43.74694982391248</v>
      </c>
      <c r="C55" s="82">
        <v>-43.913359823912479</v>
      </c>
      <c r="D55" s="82">
        <v>-42.832542232838634</v>
      </c>
      <c r="E55" s="82">
        <v>-44.790789656476107</v>
      </c>
      <c r="F55" s="82">
        <v>-46.086039886559448</v>
      </c>
      <c r="G55" s="82">
        <v>-46.992418487691438</v>
      </c>
      <c r="H55" s="82">
        <v>-48.246348512748568</v>
      </c>
      <c r="I55" s="82">
        <v>-42.156166258866918</v>
      </c>
      <c r="J55" s="82">
        <v>-48.763281977151209</v>
      </c>
      <c r="K55" s="82">
        <v>-44.699055390739247</v>
      </c>
      <c r="L55" s="82">
        <v>-54.557164624501532</v>
      </c>
      <c r="M55" s="82">
        <v>-42.361994875359649</v>
      </c>
      <c r="N55" s="82">
        <v>-549.14611155075772</v>
      </c>
      <c r="O55" s="81"/>
    </row>
    <row r="56" spans="1:15" ht="17.5" hidden="1" customHeight="1" outlineLevel="1" x14ac:dyDescent="0.2">
      <c r="A56" s="80" t="s">
        <v>134</v>
      </c>
      <c r="B56" s="82">
        <v>-4.9545917999999993</v>
      </c>
      <c r="C56" s="82">
        <v>-6.117116900000001</v>
      </c>
      <c r="D56" s="82">
        <v>-6.0325190999999991</v>
      </c>
      <c r="E56" s="82">
        <v>-8.3661452999999959</v>
      </c>
      <c r="F56" s="82">
        <v>-6.5417334</v>
      </c>
      <c r="G56" s="82">
        <v>-1.2711991</v>
      </c>
      <c r="H56" s="82">
        <v>-1.0979246</v>
      </c>
      <c r="I56" s="82">
        <v>-1.1779231999999995</v>
      </c>
      <c r="J56" s="82">
        <v>-1.2796878</v>
      </c>
      <c r="K56" s="82">
        <v>-2.6110496000000003</v>
      </c>
      <c r="L56" s="82">
        <v>-1.9416520999999998</v>
      </c>
      <c r="M56" s="82">
        <v>-2.0758900999999996</v>
      </c>
      <c r="N56" s="82">
        <v>-43.467432999999993</v>
      </c>
      <c r="O56" s="81"/>
    </row>
    <row r="57" spans="1:15" ht="17.5" hidden="1" customHeight="1" outlineLevel="1" x14ac:dyDescent="0.2">
      <c r="A57" s="80" t="s">
        <v>135</v>
      </c>
      <c r="B57" s="82">
        <v>-33.634770000000003</v>
      </c>
      <c r="C57" s="82">
        <v>-46.19735</v>
      </c>
      <c r="D57" s="82">
        <v>-30.456019999999995</v>
      </c>
      <c r="E57" s="82">
        <v>-10.331490000000001</v>
      </c>
      <c r="F57" s="82">
        <v>-11.38039</v>
      </c>
      <c r="G57" s="82">
        <v>-29.109889999999996</v>
      </c>
      <c r="H57" s="82">
        <v>-32.542440000000006</v>
      </c>
      <c r="I57" s="82">
        <v>-43.196370000000002</v>
      </c>
      <c r="J57" s="82">
        <v>-18.975230000000003</v>
      </c>
      <c r="K57" s="82">
        <v>-12.20058</v>
      </c>
      <c r="L57" s="82">
        <v>-33.036850000000001</v>
      </c>
      <c r="M57" s="82">
        <v>-30.269939999999995</v>
      </c>
      <c r="N57" s="82">
        <v>-331.33132000000006</v>
      </c>
      <c r="O57" s="81"/>
    </row>
    <row r="58" spans="1:15" ht="17.5" hidden="1" customHeight="1" outlineLevel="1" x14ac:dyDescent="0.2">
      <c r="A58" s="80" t="s">
        <v>136</v>
      </c>
      <c r="B58" s="82">
        <v>0</v>
      </c>
      <c r="C58" s="82">
        <v>-4.2999999999999997E-2</v>
      </c>
      <c r="D58" s="82">
        <v>0</v>
      </c>
      <c r="E58" s="82">
        <v>-3.7284800000000002</v>
      </c>
      <c r="F58" s="82">
        <v>0</v>
      </c>
      <c r="G58" s="82">
        <v>-2.0250699999999999</v>
      </c>
      <c r="H58" s="82">
        <v>0</v>
      </c>
      <c r="I58" s="82">
        <v>-0.53749999999999998</v>
      </c>
      <c r="J58" s="82">
        <v>-2.4962299999999997</v>
      </c>
      <c r="K58" s="82">
        <v>-0.94228999999999996</v>
      </c>
      <c r="L58" s="82">
        <v>-3.2677499999999999</v>
      </c>
      <c r="M58" s="82">
        <v>-1.4929200000000002</v>
      </c>
      <c r="N58" s="82">
        <v>-14.533239999999997</v>
      </c>
      <c r="O58" s="81"/>
    </row>
    <row r="59" spans="1:15" ht="17.5" hidden="1" customHeight="1" outlineLevel="1" x14ac:dyDescent="0.2">
      <c r="A59" s="80" t="s">
        <v>137</v>
      </c>
      <c r="B59" s="82">
        <v>-70.907550000000001</v>
      </c>
      <c r="C59" s="82">
        <v>-102.20674000000002</v>
      </c>
      <c r="D59" s="82">
        <v>-125.49282000000001</v>
      </c>
      <c r="E59" s="82">
        <v>-136.38163100000003</v>
      </c>
      <c r="F59" s="82">
        <v>-184.48633500000003</v>
      </c>
      <c r="G59" s="82">
        <v>-115.1185</v>
      </c>
      <c r="H59" s="82">
        <v>-117.77033</v>
      </c>
      <c r="I59" s="82">
        <v>-129.603455</v>
      </c>
      <c r="J59" s="82">
        <v>-153.59350999999998</v>
      </c>
      <c r="K59" s="82">
        <v>-158.789355</v>
      </c>
      <c r="L59" s="82">
        <v>-231.49228000000002</v>
      </c>
      <c r="M59" s="82">
        <v>-207.40446</v>
      </c>
      <c r="N59" s="82">
        <v>-1733.2469659999999</v>
      </c>
      <c r="O59" s="81"/>
    </row>
    <row r="60" spans="1:15" ht="6.75" hidden="1" customHeight="1" outlineLevel="1" collapsed="1" x14ac:dyDescent="0.2">
      <c r="A60" s="69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0"/>
    </row>
    <row r="61" spans="1:15" s="101" customFormat="1" ht="17.5" customHeight="1" collapsed="1" x14ac:dyDescent="0.2">
      <c r="A61" s="77" t="s">
        <v>138</v>
      </c>
      <c r="B61" s="79">
        <v>-460.46060855117946</v>
      </c>
      <c r="C61" s="79">
        <v>-421.86525095298856</v>
      </c>
      <c r="D61" s="79">
        <v>-504.21988446821979</v>
      </c>
      <c r="E61" s="79">
        <v>-518.32991371952824</v>
      </c>
      <c r="F61" s="79">
        <v>273.20915059866053</v>
      </c>
      <c r="G61" s="79">
        <v>-555.00675101003924</v>
      </c>
      <c r="H61" s="79">
        <v>-727.59066006377645</v>
      </c>
      <c r="I61" s="79">
        <v>-798.46127654116628</v>
      </c>
      <c r="J61" s="79">
        <v>-670.71353565109155</v>
      </c>
      <c r="K61" s="79">
        <v>-736.84833816702758</v>
      </c>
      <c r="L61" s="79">
        <v>-836.92663149051305</v>
      </c>
      <c r="M61" s="79">
        <v>-784.67294528342336</v>
      </c>
      <c r="N61" s="79">
        <v>-6741.8866453002929</v>
      </c>
      <c r="O61" s="78"/>
    </row>
    <row r="62" spans="1:15" ht="4" customHeight="1" x14ac:dyDescent="0.2">
      <c r="A62" s="86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87"/>
    </row>
    <row r="63" spans="1:15" ht="17.5" hidden="1" customHeight="1" outlineLevel="1" x14ac:dyDescent="0.2">
      <c r="A63" s="80" t="s">
        <v>139</v>
      </c>
      <c r="B63" s="82">
        <v>0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82">
        <v>0</v>
      </c>
      <c r="K63" s="82">
        <v>0</v>
      </c>
      <c r="L63" s="82">
        <v>0</v>
      </c>
      <c r="M63" s="82">
        <v>0</v>
      </c>
      <c r="N63" s="82">
        <v>0</v>
      </c>
      <c r="O63" s="81"/>
    </row>
    <row r="64" spans="1:15" ht="4" hidden="1" customHeight="1" outlineLevel="1" x14ac:dyDescent="0.2">
      <c r="A64" s="6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70"/>
    </row>
    <row r="65" spans="1:15" s="103" customFormat="1" ht="17" collapsed="1" x14ac:dyDescent="0.2">
      <c r="A65" s="66" t="s">
        <v>140</v>
      </c>
      <c r="B65" s="68">
        <v>5020.266919157084</v>
      </c>
      <c r="C65" s="68">
        <v>5499.508744647298</v>
      </c>
      <c r="D65" s="68">
        <v>6702.429488744935</v>
      </c>
      <c r="E65" s="68">
        <v>6467.4194892262276</v>
      </c>
      <c r="F65" s="68">
        <v>9777.2738811209856</v>
      </c>
      <c r="G65" s="68">
        <v>7373.682844781194</v>
      </c>
      <c r="H65" s="68">
        <v>6846.041448295854</v>
      </c>
      <c r="I65" s="68">
        <v>7224.4229179273079</v>
      </c>
      <c r="J65" s="68">
        <v>7960.0351875273809</v>
      </c>
      <c r="K65" s="68">
        <v>6581.4623768882984</v>
      </c>
      <c r="L65" s="68">
        <v>6628.3436599128945</v>
      </c>
      <c r="M65" s="68">
        <v>6929.1611572047577</v>
      </c>
      <c r="N65" s="68">
        <v>83010.048115434212</v>
      </c>
      <c r="O65" s="83"/>
    </row>
    <row r="66" spans="1:15" ht="16" x14ac:dyDescent="0.2">
      <c r="A66" s="73" t="s">
        <v>141</v>
      </c>
      <c r="B66" s="84">
        <v>0.17668663391276621</v>
      </c>
      <c r="C66" s="84">
        <v>0.20141797016434418</v>
      </c>
      <c r="D66" s="84">
        <v>0.21026317488240287</v>
      </c>
      <c r="E66" s="84">
        <v>0.20129762342303451</v>
      </c>
      <c r="F66" s="84">
        <v>0.28607443579199981</v>
      </c>
      <c r="G66" s="84">
        <v>0.21401551527716248</v>
      </c>
      <c r="H66" s="84">
        <v>0.20441656367826652</v>
      </c>
      <c r="I66" s="84">
        <v>0.20890454406308095</v>
      </c>
      <c r="J66" s="84">
        <v>0.23035666946542196</v>
      </c>
      <c r="K66" s="84">
        <v>0.2001601077652185</v>
      </c>
      <c r="L66" s="84">
        <v>0.18573808731042279</v>
      </c>
      <c r="M66" s="84">
        <v>0.19051929497363451</v>
      </c>
      <c r="N66" s="84">
        <v>0.20966400774696381</v>
      </c>
      <c r="O66" s="74"/>
    </row>
    <row r="67" spans="1:15" ht="15.75" hidden="1" customHeight="1" x14ac:dyDescent="0.2">
      <c r="A67" s="86" t="s">
        <v>142</v>
      </c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74"/>
    </row>
    <row r="68" spans="1:15" ht="17.5" customHeight="1" x14ac:dyDescent="0.2">
      <c r="A68" s="80" t="s">
        <v>143</v>
      </c>
      <c r="B68" s="82">
        <v>-568.80536554492357</v>
      </c>
      <c r="C68" s="82">
        <v>-582.67927786752819</v>
      </c>
      <c r="D68" s="82">
        <v>-626.64289862433213</v>
      </c>
      <c r="E68" s="82">
        <v>-772.84036177084624</v>
      </c>
      <c r="F68" s="82">
        <v>-706.01687763762891</v>
      </c>
      <c r="G68" s="82">
        <v>-760.68652872871894</v>
      </c>
      <c r="H68" s="82">
        <v>-751.21451935255379</v>
      </c>
      <c r="I68" s="82">
        <v>-777.65838089056808</v>
      </c>
      <c r="J68" s="82">
        <v>-783.29349483534236</v>
      </c>
      <c r="K68" s="82">
        <v>-742.6544606636013</v>
      </c>
      <c r="L68" s="82">
        <v>-805.70606774574389</v>
      </c>
      <c r="M68" s="82">
        <v>-664.05109336771466</v>
      </c>
      <c r="N68" s="82">
        <v>-8542.2493270295017</v>
      </c>
      <c r="O68" s="81"/>
    </row>
    <row r="69" spans="1:15" ht="17.5" customHeight="1" x14ac:dyDescent="0.2">
      <c r="A69" s="80" t="s">
        <v>144</v>
      </c>
      <c r="B69" s="82">
        <v>85.882945860670091</v>
      </c>
      <c r="C69" s="82">
        <v>-470.55288320599993</v>
      </c>
      <c r="D69" s="82">
        <v>-933.2821355286701</v>
      </c>
      <c r="E69" s="82">
        <v>-1256.33313</v>
      </c>
      <c r="F69" s="82">
        <v>-506.30782999999985</v>
      </c>
      <c r="G69" s="82">
        <v>-678.85892000000001</v>
      </c>
      <c r="H69" s="82">
        <v>-803.28393372579978</v>
      </c>
      <c r="I69" s="82">
        <v>-700.49771999999996</v>
      </c>
      <c r="J69" s="82">
        <v>303.06711999999982</v>
      </c>
      <c r="K69" s="82">
        <v>-302.70984999999996</v>
      </c>
      <c r="L69" s="82">
        <v>-440.83835499999998</v>
      </c>
      <c r="M69" s="82">
        <v>-648.90791999999999</v>
      </c>
      <c r="N69" s="82">
        <v>-6352.6226115997997</v>
      </c>
      <c r="O69" s="81"/>
    </row>
    <row r="70" spans="1:15" ht="17.5" customHeight="1" x14ac:dyDescent="0.2">
      <c r="A70" s="80" t="s">
        <v>145</v>
      </c>
      <c r="B70" s="82">
        <v>0</v>
      </c>
      <c r="C70" s="82">
        <v>0</v>
      </c>
      <c r="D70" s="82">
        <v>0</v>
      </c>
      <c r="E70" s="82">
        <v>-348.86942999999997</v>
      </c>
      <c r="F70" s="82">
        <v>0</v>
      </c>
      <c r="G70" s="82">
        <v>0</v>
      </c>
      <c r="H70" s="82">
        <v>0</v>
      </c>
      <c r="I70" s="82">
        <v>0</v>
      </c>
      <c r="J70" s="82">
        <v>0</v>
      </c>
      <c r="K70" s="82">
        <v>0</v>
      </c>
      <c r="L70" s="82">
        <v>0</v>
      </c>
      <c r="M70" s="82">
        <v>0</v>
      </c>
      <c r="N70" s="82">
        <v>-348.86942999999997</v>
      </c>
      <c r="O70" s="81"/>
    </row>
    <row r="71" spans="1:15" ht="17.5" customHeight="1" x14ac:dyDescent="0.2">
      <c r="A71" s="80" t="s">
        <v>146</v>
      </c>
      <c r="B71" s="82">
        <v>-9</v>
      </c>
      <c r="C71" s="82">
        <v>0</v>
      </c>
      <c r="D71" s="82">
        <v>-1.6005499999999999</v>
      </c>
      <c r="E71" s="82">
        <v>-24.5335</v>
      </c>
      <c r="F71" s="82">
        <v>0</v>
      </c>
      <c r="G71" s="82">
        <v>-31.088000000000001</v>
      </c>
      <c r="H71" s="82">
        <v>-351.81092999999998</v>
      </c>
      <c r="I71" s="82">
        <v>-351.99509999999998</v>
      </c>
      <c r="J71" s="82">
        <v>-31.088000000000001</v>
      </c>
      <c r="K71" s="82">
        <v>0</v>
      </c>
      <c r="L71" s="82">
        <v>0</v>
      </c>
      <c r="M71" s="82">
        <v>-14.5</v>
      </c>
      <c r="N71" s="82">
        <v>-815.6160799999999</v>
      </c>
      <c r="O71" s="81"/>
    </row>
    <row r="72" spans="1:15" ht="17.5" customHeight="1" x14ac:dyDescent="0.2">
      <c r="A72" s="80" t="s">
        <v>147</v>
      </c>
      <c r="B72" s="82">
        <v>0</v>
      </c>
      <c r="C72" s="82">
        <v>-32.208410000000001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  <c r="J72" s="82">
        <v>-7.39</v>
      </c>
      <c r="K72" s="82">
        <v>-7.39</v>
      </c>
      <c r="L72" s="82">
        <v>0</v>
      </c>
      <c r="M72" s="82">
        <v>0</v>
      </c>
      <c r="N72" s="82">
        <v>-46.988410000000002</v>
      </c>
      <c r="O72" s="81"/>
    </row>
    <row r="73" spans="1:15" ht="17.5" customHeight="1" x14ac:dyDescent="0.2">
      <c r="A73" s="80" t="s">
        <v>148</v>
      </c>
      <c r="B73" s="82">
        <v>94.882945860670091</v>
      </c>
      <c r="C73" s="82">
        <v>-438.34447320599992</v>
      </c>
      <c r="D73" s="82">
        <v>-931.6815855286701</v>
      </c>
      <c r="E73" s="82">
        <v>-882.93020000000013</v>
      </c>
      <c r="F73" s="82">
        <v>-506.30782999999985</v>
      </c>
      <c r="G73" s="82">
        <v>-647.77092000000005</v>
      </c>
      <c r="H73" s="82">
        <v>-451.4730037257998</v>
      </c>
      <c r="I73" s="82">
        <v>-348.50261999999992</v>
      </c>
      <c r="J73" s="82">
        <v>341.54511999999983</v>
      </c>
      <c r="K73" s="82">
        <v>-295.31984999999997</v>
      </c>
      <c r="L73" s="82">
        <v>-440.83835499999998</v>
      </c>
      <c r="M73" s="82">
        <v>-634.40791999999999</v>
      </c>
      <c r="N73" s="82">
        <v>-5141.1486915997993</v>
      </c>
      <c r="O73" s="81"/>
    </row>
    <row r="74" spans="1:15" ht="4" customHeight="1" x14ac:dyDescent="0.2">
      <c r="A74" s="86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74"/>
    </row>
    <row r="75" spans="1:15" s="103" customFormat="1" ht="17" x14ac:dyDescent="0.2">
      <c r="A75" s="66" t="s">
        <v>149</v>
      </c>
      <c r="B75" s="68">
        <v>4537.3444994728297</v>
      </c>
      <c r="C75" s="68">
        <v>4446.27658357377</v>
      </c>
      <c r="D75" s="68">
        <v>5142.5044545919336</v>
      </c>
      <c r="E75" s="68">
        <v>4438.2459974553813</v>
      </c>
      <c r="F75" s="68">
        <v>8564.9491734833573</v>
      </c>
      <c r="G75" s="68">
        <v>5934.1373960524752</v>
      </c>
      <c r="H75" s="68">
        <v>5291.5429952175</v>
      </c>
      <c r="I75" s="68">
        <v>5746.2668170367397</v>
      </c>
      <c r="J75" s="68">
        <v>7479.8088126920384</v>
      </c>
      <c r="K75" s="68">
        <v>5536.0980662246966</v>
      </c>
      <c r="L75" s="68">
        <v>5381.7992371671507</v>
      </c>
      <c r="M75" s="68">
        <v>5616.202143837043</v>
      </c>
      <c r="N75" s="68">
        <v>68115.176176804904</v>
      </c>
      <c r="O75" s="83"/>
    </row>
    <row r="76" spans="1:15" ht="4" customHeight="1" x14ac:dyDescent="0.2">
      <c r="A76" s="92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67"/>
    </row>
    <row r="77" spans="1:15" ht="17.5" hidden="1" customHeight="1" outlineLevel="1" x14ac:dyDescent="0.2">
      <c r="A77" s="80" t="s">
        <v>150</v>
      </c>
      <c r="B77" s="82">
        <v>-12.23657</v>
      </c>
      <c r="C77" s="82">
        <v>-12.236550000000001</v>
      </c>
      <c r="D77" s="82">
        <v>-12.236590000000001</v>
      </c>
      <c r="E77" s="82">
        <v>-12.184190000000001</v>
      </c>
      <c r="F77" s="82">
        <v>-12.184200000000001</v>
      </c>
      <c r="G77" s="82">
        <v>-12.184190000000001</v>
      </c>
      <c r="H77" s="82">
        <v>-12.184200000000001</v>
      </c>
      <c r="I77" s="82">
        <v>-12.184190000000001</v>
      </c>
      <c r="J77" s="82">
        <v>-22.776009999999996</v>
      </c>
      <c r="K77" s="82">
        <v>-25.952470000000002</v>
      </c>
      <c r="L77" s="82">
        <v>-32.085569999999997</v>
      </c>
      <c r="M77" s="82">
        <v>-65.718810000000005</v>
      </c>
      <c r="N77" s="82">
        <v>-244.16354000000001</v>
      </c>
      <c r="O77" s="81"/>
    </row>
    <row r="78" spans="1:15" ht="17.5" hidden="1" customHeight="1" outlineLevel="1" x14ac:dyDescent="0.2">
      <c r="A78" s="80" t="s">
        <v>151</v>
      </c>
      <c r="B78" s="82">
        <v>-327.19779000000023</v>
      </c>
      <c r="C78" s="82">
        <v>-331.96509000000043</v>
      </c>
      <c r="D78" s="82">
        <v>-333.25739000000044</v>
      </c>
      <c r="E78" s="82">
        <v>-336.51084000000037</v>
      </c>
      <c r="F78" s="82">
        <v>-338.81613000000033</v>
      </c>
      <c r="G78" s="82">
        <v>-343.85194000000047</v>
      </c>
      <c r="H78" s="82">
        <v>-337.07247000000041</v>
      </c>
      <c r="I78" s="82">
        <v>-340.82255000000043</v>
      </c>
      <c r="J78" s="82">
        <v>-364.15225000000038</v>
      </c>
      <c r="K78" s="82">
        <v>-372.52833000000038</v>
      </c>
      <c r="L78" s="82">
        <v>-370.02588000000043</v>
      </c>
      <c r="M78" s="82">
        <v>-380.41289000000052</v>
      </c>
      <c r="N78" s="82">
        <v>-4176.6135500000055</v>
      </c>
      <c r="O78" s="81"/>
    </row>
    <row r="79" spans="1:15" ht="4" hidden="1" customHeight="1" outlineLevel="1" x14ac:dyDescent="0.2">
      <c r="A79" s="94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70"/>
    </row>
    <row r="80" spans="1:15" s="103" customFormat="1" ht="17" collapsed="1" x14ac:dyDescent="0.2">
      <c r="A80" s="66" t="s">
        <v>152</v>
      </c>
      <c r="B80" s="68">
        <v>4197.9101394728295</v>
      </c>
      <c r="C80" s="68">
        <v>4102.0749435737698</v>
      </c>
      <c r="D80" s="68">
        <v>4797.0104745919325</v>
      </c>
      <c r="E80" s="68">
        <v>4089.5509674553809</v>
      </c>
      <c r="F80" s="68">
        <v>8213.9488434833565</v>
      </c>
      <c r="G80" s="68">
        <v>5578.1012660524748</v>
      </c>
      <c r="H80" s="68">
        <v>4942.2863252175002</v>
      </c>
      <c r="I80" s="68">
        <v>5393.2600770367389</v>
      </c>
      <c r="J80" s="68">
        <v>7092.8805526920387</v>
      </c>
      <c r="K80" s="68">
        <v>5137.6172662246963</v>
      </c>
      <c r="L80" s="68">
        <v>4979.6877871671504</v>
      </c>
      <c r="M80" s="68">
        <v>5170.0704438370421</v>
      </c>
      <c r="N80" s="68">
        <v>63694.3990868049</v>
      </c>
      <c r="O80" s="83"/>
    </row>
    <row r="81" spans="1:15" ht="4" customHeight="1" x14ac:dyDescent="0.2">
      <c r="A81" s="92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67"/>
    </row>
    <row r="82" spans="1:15" ht="17.5" customHeight="1" x14ac:dyDescent="0.2">
      <c r="A82" s="80" t="s">
        <v>153</v>
      </c>
      <c r="B82" s="82">
        <v>5.8671999999999933</v>
      </c>
      <c r="C82" s="82">
        <v>-2.6544300000000023</v>
      </c>
      <c r="D82" s="82">
        <v>31.644820000000006</v>
      </c>
      <c r="E82" s="82">
        <v>-88.480235000000008</v>
      </c>
      <c r="F82" s="82">
        <v>-64.220715000000069</v>
      </c>
      <c r="G82" s="82">
        <v>-97.946320000000057</v>
      </c>
      <c r="H82" s="82">
        <v>-103.84113000000006</v>
      </c>
      <c r="I82" s="82">
        <v>-167.21698000000012</v>
      </c>
      <c r="J82" s="82">
        <v>-167.74175000000008</v>
      </c>
      <c r="K82" s="82">
        <v>-126.11727000000002</v>
      </c>
      <c r="L82" s="82">
        <v>-140.59872999999999</v>
      </c>
      <c r="M82" s="82">
        <v>-228.41978</v>
      </c>
      <c r="N82" s="82">
        <v>-1149.7253200000002</v>
      </c>
      <c r="O82" s="81"/>
    </row>
    <row r="83" spans="1:15" ht="17.5" hidden="1" customHeight="1" outlineLevel="1" x14ac:dyDescent="0.2">
      <c r="A83" s="80" t="s">
        <v>154</v>
      </c>
      <c r="B83" s="82">
        <v>70.552179999999993</v>
      </c>
      <c r="C83" s="82">
        <v>91.193609999999993</v>
      </c>
      <c r="D83" s="82">
        <v>81.895499999999998</v>
      </c>
      <c r="E83" s="82">
        <v>123.41406000000001</v>
      </c>
      <c r="F83" s="82">
        <v>53.952369999999995</v>
      </c>
      <c r="G83" s="82">
        <v>38.066919999999996</v>
      </c>
      <c r="H83" s="82">
        <v>18.495979999999999</v>
      </c>
      <c r="I83" s="82">
        <v>-2.0957300000000134</v>
      </c>
      <c r="J83" s="82">
        <v>1.2048299999999976</v>
      </c>
      <c r="K83" s="82">
        <v>27.760840000000002</v>
      </c>
      <c r="L83" s="82">
        <v>-3.0116899999999998</v>
      </c>
      <c r="M83" s="82">
        <v>21.363774999999997</v>
      </c>
      <c r="N83" s="82">
        <v>522.79264499999988</v>
      </c>
      <c r="O83" s="81"/>
    </row>
    <row r="84" spans="1:15" ht="17.5" hidden="1" customHeight="1" outlineLevel="1" x14ac:dyDescent="0.2">
      <c r="A84" s="80" t="s">
        <v>155</v>
      </c>
      <c r="B84" s="82">
        <v>-64.68498000000001</v>
      </c>
      <c r="C84" s="82">
        <v>-93.848039999999997</v>
      </c>
      <c r="D84" s="82">
        <v>-50.250679999999996</v>
      </c>
      <c r="E84" s="82">
        <v>-211.894295</v>
      </c>
      <c r="F84" s="82">
        <v>-118.17308500000007</v>
      </c>
      <c r="G84" s="82">
        <v>-136.01324000000008</v>
      </c>
      <c r="H84" s="82">
        <v>-122.33711000000008</v>
      </c>
      <c r="I84" s="82">
        <v>-165.12125000000006</v>
      </c>
      <c r="J84" s="82">
        <v>-168.94658000000004</v>
      </c>
      <c r="K84" s="82">
        <v>-153.87810999999999</v>
      </c>
      <c r="L84" s="82">
        <v>-137.58704000000003</v>
      </c>
      <c r="M84" s="82">
        <v>-249.78355500000001</v>
      </c>
      <c r="N84" s="82">
        <v>-1672.5179650000007</v>
      </c>
      <c r="O84" s="81"/>
    </row>
    <row r="85" spans="1:15" ht="17.5" customHeight="1" collapsed="1" x14ac:dyDescent="0.2">
      <c r="A85" s="80" t="s">
        <v>156</v>
      </c>
      <c r="B85" s="82">
        <v>3</v>
      </c>
      <c r="C85" s="82">
        <v>3</v>
      </c>
      <c r="D85" s="82">
        <v>3</v>
      </c>
      <c r="E85" s="82">
        <v>3</v>
      </c>
      <c r="F85" s="82">
        <v>3</v>
      </c>
      <c r="G85" s="82">
        <v>3.93852</v>
      </c>
      <c r="H85" s="82">
        <v>3</v>
      </c>
      <c r="I85" s="82">
        <v>3</v>
      </c>
      <c r="J85" s="82">
        <v>3</v>
      </c>
      <c r="K85" s="82">
        <v>0</v>
      </c>
      <c r="L85" s="82">
        <v>8.4</v>
      </c>
      <c r="M85" s="82">
        <v>4.2</v>
      </c>
      <c r="N85" s="82">
        <v>40.538520000000005</v>
      </c>
      <c r="O85" s="81"/>
    </row>
    <row r="86" spans="1:15" ht="4" customHeight="1" x14ac:dyDescent="0.2">
      <c r="A86" s="69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70"/>
    </row>
    <row r="87" spans="1:15" s="103" customFormat="1" ht="17" x14ac:dyDescent="0.2">
      <c r="A87" s="66" t="s">
        <v>157</v>
      </c>
      <c r="B87" s="68">
        <v>4206.7773394728292</v>
      </c>
      <c r="C87" s="68">
        <v>4102.4205135737702</v>
      </c>
      <c r="D87" s="68">
        <v>4831.6552945919329</v>
      </c>
      <c r="E87" s="68">
        <v>4004.0707324553809</v>
      </c>
      <c r="F87" s="68">
        <v>8152.7281284833562</v>
      </c>
      <c r="G87" s="68">
        <v>5484.0934660524745</v>
      </c>
      <c r="H87" s="68">
        <v>4841.4451952175004</v>
      </c>
      <c r="I87" s="68">
        <v>5229.0430970367388</v>
      </c>
      <c r="J87" s="68">
        <v>6928.1388026920386</v>
      </c>
      <c r="K87" s="68">
        <v>5011.4999962246966</v>
      </c>
      <c r="L87" s="68">
        <v>4847.4890571671503</v>
      </c>
      <c r="M87" s="68">
        <v>4945.8506638370418</v>
      </c>
      <c r="N87" s="68">
        <v>62585.212286804905</v>
      </c>
      <c r="O87" s="83"/>
    </row>
    <row r="88" spans="1:15" ht="4" customHeight="1" x14ac:dyDescent="0.2">
      <c r="A88" s="69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70"/>
    </row>
    <row r="89" spans="1:15" ht="17.5" hidden="1" customHeight="1" x14ac:dyDescent="0.2">
      <c r="A89" s="80" t="s">
        <v>158</v>
      </c>
      <c r="B89" s="82">
        <v>0</v>
      </c>
      <c r="C89" s="82">
        <v>0</v>
      </c>
      <c r="D89" s="82">
        <v>0</v>
      </c>
      <c r="E89" s="82">
        <v>0</v>
      </c>
      <c r="F89" s="82">
        <v>0</v>
      </c>
      <c r="G89" s="82">
        <v>0</v>
      </c>
      <c r="H89" s="82">
        <v>0</v>
      </c>
      <c r="I89" s="82">
        <v>0</v>
      </c>
      <c r="J89" s="82">
        <v>0</v>
      </c>
      <c r="K89" s="82">
        <v>0</v>
      </c>
      <c r="L89" s="82">
        <v>0</v>
      </c>
      <c r="M89" s="82">
        <v>0</v>
      </c>
      <c r="N89" s="82">
        <v>0</v>
      </c>
      <c r="O89" s="81"/>
    </row>
    <row r="90" spans="1:15" ht="17.5" customHeight="1" x14ac:dyDescent="0.2">
      <c r="A90" s="80" t="s">
        <v>159</v>
      </c>
      <c r="B90" s="82">
        <v>-786.57744564308018</v>
      </c>
      <c r="C90" s="82">
        <v>-987.15080276399624</v>
      </c>
      <c r="D90" s="82">
        <v>-1576.351236863135</v>
      </c>
      <c r="E90" s="82">
        <v>-954.14250831164634</v>
      </c>
      <c r="F90" s="82">
        <v>-1688.9221533995797</v>
      </c>
      <c r="G90" s="82">
        <v>-1736.3622996851127</v>
      </c>
      <c r="H90" s="82">
        <v>-1097.0670661259549</v>
      </c>
      <c r="I90" s="82">
        <v>-1091.3550445359404</v>
      </c>
      <c r="J90" s="82">
        <v>-1366.0406563574763</v>
      </c>
      <c r="K90" s="82">
        <v>-1119.6012969710498</v>
      </c>
      <c r="L90" s="82">
        <v>-1049.9646970627518</v>
      </c>
      <c r="M90" s="82">
        <v>-1556.1636949913473</v>
      </c>
      <c r="N90" s="82">
        <v>-15009.698902711072</v>
      </c>
      <c r="O90" s="81"/>
    </row>
    <row r="91" spans="1:15" ht="17.5" hidden="1" customHeight="1" outlineLevel="1" x14ac:dyDescent="0.2">
      <c r="A91" s="80" t="s">
        <v>160</v>
      </c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>
        <v>0</v>
      </c>
      <c r="O91" s="81"/>
    </row>
    <row r="92" spans="1:15" ht="17.5" hidden="1" customHeight="1" outlineLevel="1" x14ac:dyDescent="0.2">
      <c r="A92" s="80" t="s">
        <v>161</v>
      </c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>
        <v>0</v>
      </c>
      <c r="O92" s="81"/>
    </row>
    <row r="93" spans="1:15" ht="4" hidden="1" customHeight="1" outlineLevel="1" x14ac:dyDescent="0.2">
      <c r="A93" s="69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70"/>
    </row>
    <row r="94" spans="1:15" ht="16" customHeight="1" collapsed="1" x14ac:dyDescent="0.2">
      <c r="A94" s="80" t="s">
        <v>162</v>
      </c>
      <c r="B94" s="82">
        <v>20.544658000000197</v>
      </c>
      <c r="C94" s="82">
        <v>-684.44906440000091</v>
      </c>
      <c r="D94" s="82">
        <v>1454.9198399999984</v>
      </c>
      <c r="E94" s="82">
        <v>-577.3432250959994</v>
      </c>
      <c r="F94" s="82">
        <v>-1236.8308360839997</v>
      </c>
      <c r="G94" s="82">
        <v>-615.32493679999993</v>
      </c>
      <c r="H94" s="82">
        <v>319.89811959999929</v>
      </c>
      <c r="I94" s="82">
        <v>-1218.7990992</v>
      </c>
      <c r="J94" s="82">
        <v>64.531330399999774</v>
      </c>
      <c r="K94" s="82">
        <v>68.987040000000377</v>
      </c>
      <c r="L94" s="82">
        <v>503.09554000000003</v>
      </c>
      <c r="M94" s="82">
        <v>1044.9138243999998</v>
      </c>
      <c r="N94" s="82">
        <v>-855.85680918000162</v>
      </c>
      <c r="O94" s="70"/>
    </row>
    <row r="95" spans="1:15" s="104" customFormat="1" ht="17" x14ac:dyDescent="0.2">
      <c r="A95" s="66" t="s">
        <v>163</v>
      </c>
      <c r="B95" s="68">
        <v>3440.7445518297495</v>
      </c>
      <c r="C95" s="68">
        <v>2430.820646409773</v>
      </c>
      <c r="D95" s="68">
        <v>4710.2238977287961</v>
      </c>
      <c r="E95" s="68">
        <v>2472.584999047735</v>
      </c>
      <c r="F95" s="68">
        <v>5226.9751389997764</v>
      </c>
      <c r="G95" s="68">
        <v>3132.4062295673621</v>
      </c>
      <c r="H95" s="68">
        <v>4064.2762486915453</v>
      </c>
      <c r="I95" s="68">
        <v>2918.8889533007982</v>
      </c>
      <c r="J95" s="68">
        <v>5626.6294767345626</v>
      </c>
      <c r="K95" s="68">
        <v>3960.885739253647</v>
      </c>
      <c r="L95" s="68">
        <v>4300.6199001043988</v>
      </c>
      <c r="M95" s="68">
        <v>4434.6007932456941</v>
      </c>
      <c r="N95" s="68">
        <v>46719.656574913832</v>
      </c>
      <c r="O95" s="83"/>
    </row>
    <row r="96" spans="1:15" ht="16" x14ac:dyDescent="0.2">
      <c r="A96" s="73" t="s">
        <v>164</v>
      </c>
      <c r="B96" s="84">
        <v>0.12109586657566833</v>
      </c>
      <c r="C96" s="84">
        <v>8.9028126541298172E-2</v>
      </c>
      <c r="D96" s="84">
        <v>0.14776531894987205</v>
      </c>
      <c r="E96" s="84">
        <v>7.6958899117166094E-2</v>
      </c>
      <c r="F96" s="84">
        <v>0.15293669605343313</v>
      </c>
      <c r="G96" s="84">
        <v>9.091569943949028E-2</v>
      </c>
      <c r="H96" s="84">
        <v>0.12135558787823715</v>
      </c>
      <c r="I96" s="84">
        <v>8.4403857981089792E-2</v>
      </c>
      <c r="J96" s="84">
        <v>0.16282988655721758</v>
      </c>
      <c r="K96" s="84">
        <v>0.12046127000570452</v>
      </c>
      <c r="L96" s="84">
        <v>0.12051108926736454</v>
      </c>
      <c r="M96" s="84">
        <v>0.12193063452423952</v>
      </c>
      <c r="N96" s="84">
        <v>0.11800294856396956</v>
      </c>
      <c r="O96" s="74"/>
    </row>
    <row r="97" spans="1:15" ht="12.75" customHeight="1" x14ac:dyDescent="0.2">
      <c r="A97" s="96"/>
      <c r="J97" s="52"/>
      <c r="K97" s="52"/>
      <c r="L97" s="52"/>
      <c r="M97" s="52"/>
    </row>
    <row r="98" spans="1:15" s="97" customFormat="1" ht="13" hidden="1" customHeight="1" outlineLevel="1" x14ac:dyDescent="0.2">
      <c r="A98" s="97" t="s">
        <v>163</v>
      </c>
      <c r="B98" s="98">
        <v>3440.7445518297518</v>
      </c>
      <c r="C98" s="98">
        <v>2430.8206464097743</v>
      </c>
      <c r="D98" s="98">
        <v>4710.2238977288025</v>
      </c>
      <c r="E98" s="98">
        <v>2472.5849990477282</v>
      </c>
      <c r="F98" s="98">
        <v>5226.9751389997809</v>
      </c>
      <c r="G98" s="98">
        <v>3132.406229567353</v>
      </c>
      <c r="H98" s="98">
        <v>4064.2762486915458</v>
      </c>
      <c r="I98" s="98">
        <v>2918.8889533007959</v>
      </c>
      <c r="J98" s="98">
        <v>5626.6294767345598</v>
      </c>
      <c r="K98" s="98">
        <v>3960.8857392536434</v>
      </c>
      <c r="L98" s="98">
        <v>4300.6199001043879</v>
      </c>
      <c r="M98" s="98">
        <v>4434.6007932456923</v>
      </c>
      <c r="N98" s="98">
        <v>46719.656574913817</v>
      </c>
    </row>
    <row r="99" spans="1:15" s="97" customFormat="1" ht="13" hidden="1" customHeight="1" outlineLevel="1" x14ac:dyDescent="0.2"/>
    <row r="100" spans="1:15" s="97" customFormat="1" ht="13" hidden="1" customHeight="1" outlineLevel="1" x14ac:dyDescent="0.2">
      <c r="A100" s="97" t="s">
        <v>165</v>
      </c>
      <c r="B100" s="99">
        <v>0</v>
      </c>
      <c r="C100" s="99">
        <v>0</v>
      </c>
      <c r="D100" s="99">
        <v>0</v>
      </c>
      <c r="E100" s="99">
        <v>-6.8212102632969618E-12</v>
      </c>
      <c r="F100" s="99">
        <v>0</v>
      </c>
      <c r="G100" s="99">
        <v>-9.0949470177292824E-12</v>
      </c>
      <c r="H100" s="99">
        <v>0</v>
      </c>
      <c r="I100" s="99">
        <v>0</v>
      </c>
      <c r="J100" s="99">
        <v>0</v>
      </c>
      <c r="K100" s="99">
        <v>-3.637978807091713E-12</v>
      </c>
      <c r="L100" s="99">
        <v>-1.0913936421275139E-11</v>
      </c>
      <c r="M100" s="99">
        <v>0</v>
      </c>
      <c r="N100" s="99">
        <v>0</v>
      </c>
    </row>
    <row r="101" spans="1:15" collapsed="1" x14ac:dyDescent="0.2"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</row>
    <row r="102" spans="1:15" x14ac:dyDescent="0.2"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</row>
    <row r="103" spans="1:15" x14ac:dyDescent="0.2"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</row>
    <row r="104" spans="1:15" x14ac:dyDescent="0.2"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</row>
    <row r="105" spans="1:15" x14ac:dyDescent="0.2"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</row>
    <row r="106" spans="1:15" x14ac:dyDescent="0.2"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</row>
  </sheetData>
  <mergeCells count="1">
    <mergeCell ref="B2:L3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'/Users/mgomesfaria/OneDrive - Simplific Pavarini DTVM Ltda/RFB/IRPF2022/S:\Controladoria\Resultado\2021\12-2021\2 - Consolidado\[Resultado 2021 Forecast Consolidado 12-2021.xlsb]Lista Suspensa'!#REF!</xm:f>
          </x14:formula1>
          <xm:sqref>A3</xm:sqref>
        </x14:dataValidation>
        <x14:dataValidation type="list" allowBlank="1" showInputMessage="1" showErrorMessage="1" xr:uid="{00000000-0002-0000-0400-000001000000}">
          <x14:formula1>
            <xm:f>'/Users/mgomesfaria/OneDrive - Simplific Pavarini DTVM Ltda/RFB/IRPF2022/S:\Controladoria\Resultado\2021\12-2021\2 - Consolidado\[Resultado 2021 Forecast Consolidado 12-2021.xlsb]Lista Suspensa'!#REF!</xm:f>
          </x14:formula1>
          <xm:sqref>A2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Cálculo Convenants</vt:lpstr>
      <vt:lpstr>Conceitos </vt:lpstr>
      <vt:lpstr>BP</vt:lpstr>
      <vt:lpstr>Consolidado 12-2021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 ALMEIDA</dc:creator>
  <cp:lastModifiedBy>Microsoft Office User</cp:lastModifiedBy>
  <dcterms:created xsi:type="dcterms:W3CDTF">2022-02-28T15:09:33Z</dcterms:created>
  <dcterms:modified xsi:type="dcterms:W3CDTF">2022-04-04T13:17:20Z</dcterms:modified>
</cp:coreProperties>
</file>